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895" windowHeight="10350" firstSheet="4" activeTab="8"/>
  </bookViews>
  <sheets>
    <sheet name="2017年收入完成数" sheetId="3" r:id="rId1"/>
    <sheet name="2017年支出完成数" sheetId="2" r:id="rId2"/>
    <sheet name="公共预算平衡" sheetId="4" r:id="rId3"/>
    <sheet name="基金收入" sheetId="1" r:id="rId4"/>
    <sheet name="基金支出" sheetId="5" r:id="rId5"/>
    <sheet name="基金平衡" sheetId="6" r:id="rId6"/>
    <sheet name="社保基金收支决算总表" sheetId="12" r:id="rId7"/>
    <sheet name="社保基金收入决算表" sheetId="7" r:id="rId8"/>
    <sheet name="社保基金支出决算表" sheetId="8" r:id="rId9"/>
    <sheet name="置换地方政府债券" sheetId="11" state="hidden" r:id="rId10"/>
  </sheets>
  <definedNames>
    <definedName name="_xlnm._FilterDatabase" localSheetId="0" hidden="1">'2017年收入完成数'!$A$3:$G$72</definedName>
    <definedName name="_xlnm._FilterDatabase" localSheetId="1" hidden="1">'2017年支出完成数'!$A$3:$K$635</definedName>
    <definedName name="_xlnm.Print_Titles" localSheetId="0">'2017年收入完成数'!$1:$3</definedName>
    <definedName name="_xlnm.Print_Titles" localSheetId="1">'2017年支出完成数'!$1:$3</definedName>
  </definedNames>
  <calcPr calcId="145621"/>
</workbook>
</file>

<file path=xl/calcChain.xml><?xml version="1.0" encoding="utf-8"?>
<calcChain xmlns="http://schemas.openxmlformats.org/spreadsheetml/2006/main">
  <c r="F7" i="11" l="1"/>
  <c r="E7" i="11"/>
  <c r="D7" i="11"/>
  <c r="D22" i="11" s="1"/>
  <c r="F4" i="11"/>
  <c r="F22" i="11" s="1"/>
  <c r="E4" i="11"/>
  <c r="E22" i="11" s="1"/>
  <c r="D4" i="11"/>
  <c r="H12" i="8"/>
  <c r="F12" i="8"/>
  <c r="E12" i="8"/>
  <c r="D12" i="8"/>
  <c r="B12" i="8"/>
  <c r="C11" i="8"/>
  <c r="I11" i="8" s="1"/>
  <c r="J11" i="8" s="1"/>
  <c r="C10" i="8"/>
  <c r="I10" i="8" s="1"/>
  <c r="J10" i="8" s="1"/>
  <c r="I9" i="8"/>
  <c r="J9" i="8" s="1"/>
  <c r="G9" i="8"/>
  <c r="J8" i="8"/>
  <c r="I8" i="8"/>
  <c r="G8" i="8"/>
  <c r="I7" i="8"/>
  <c r="J7" i="8" s="1"/>
  <c r="C7" i="8"/>
  <c r="G7" i="8" s="1"/>
  <c r="I6" i="8"/>
  <c r="J6" i="8" s="1"/>
  <c r="C6" i="8"/>
  <c r="G6" i="8" s="1"/>
  <c r="I5" i="8"/>
  <c r="J5" i="8" s="1"/>
  <c r="C5" i="8"/>
  <c r="C12" i="8" s="1"/>
  <c r="K12" i="7"/>
  <c r="I12" i="7"/>
  <c r="H12" i="7"/>
  <c r="G12" i="7"/>
  <c r="F12" i="7"/>
  <c r="E12" i="7"/>
  <c r="D12" i="7"/>
  <c r="B12" i="7"/>
  <c r="J11" i="7"/>
  <c r="C11" i="7"/>
  <c r="L11" i="7" s="1"/>
  <c r="M11" i="7" s="1"/>
  <c r="J10" i="7"/>
  <c r="C10" i="7"/>
  <c r="L10" i="7" s="1"/>
  <c r="M10" i="7" s="1"/>
  <c r="M9" i="7"/>
  <c r="L9" i="7"/>
  <c r="J9" i="7"/>
  <c r="C8" i="7"/>
  <c r="C12" i="7" s="1"/>
  <c r="J12" i="7" s="1"/>
  <c r="L7" i="7"/>
  <c r="M7" i="7" s="1"/>
  <c r="J7" i="7"/>
  <c r="M6" i="7"/>
  <c r="L6" i="7"/>
  <c r="J6" i="7"/>
  <c r="L5" i="7"/>
  <c r="F12" i="12"/>
  <c r="E12" i="12" s="1"/>
  <c r="D12" i="12"/>
  <c r="C12" i="12"/>
  <c r="E11" i="12"/>
  <c r="H11" i="12" s="1"/>
  <c r="B11" i="12"/>
  <c r="H10" i="12"/>
  <c r="E10" i="12"/>
  <c r="B10" i="12"/>
  <c r="E9" i="12"/>
  <c r="B9" i="12"/>
  <c r="H9" i="12" s="1"/>
  <c r="E8" i="12"/>
  <c r="B8" i="12"/>
  <c r="H8" i="12" s="1"/>
  <c r="E7" i="12"/>
  <c r="H7" i="12" s="1"/>
  <c r="B7" i="12"/>
  <c r="H6" i="12"/>
  <c r="E6" i="12"/>
  <c r="B6" i="12"/>
  <c r="E5" i="12"/>
  <c r="B5" i="12"/>
  <c r="H5" i="12" s="1"/>
  <c r="D18" i="6"/>
  <c r="B18" i="6"/>
  <c r="F31" i="5"/>
  <c r="G31" i="5" s="1"/>
  <c r="D31" i="5"/>
  <c r="F30" i="5"/>
  <c r="G30" i="5" s="1"/>
  <c r="D30" i="5"/>
  <c r="G29" i="5"/>
  <c r="F29" i="5"/>
  <c r="D29" i="5"/>
  <c r="F28" i="5"/>
  <c r="G28" i="5" s="1"/>
  <c r="D28" i="5"/>
  <c r="F27" i="5"/>
  <c r="D27" i="5"/>
  <c r="F26" i="5"/>
  <c r="D26" i="5"/>
  <c r="F25" i="5"/>
  <c r="G25" i="5" s="1"/>
  <c r="F24" i="5"/>
  <c r="F23" i="5"/>
  <c r="G23" i="5" s="1"/>
  <c r="F22" i="5"/>
  <c r="F21" i="5"/>
  <c r="G21" i="5" s="1"/>
  <c r="D21" i="5"/>
  <c r="G20" i="5"/>
  <c r="F20" i="5"/>
  <c r="F19" i="5"/>
  <c r="G19" i="5" s="1"/>
  <c r="D19" i="5"/>
  <c r="F18" i="5"/>
  <c r="D18" i="5"/>
  <c r="F17" i="5"/>
  <c r="D17" i="5"/>
  <c r="G16" i="5"/>
  <c r="F16" i="5"/>
  <c r="D16" i="5"/>
  <c r="F15" i="5"/>
  <c r="G15" i="5" s="1"/>
  <c r="F14" i="5"/>
  <c r="G14" i="5" s="1"/>
  <c r="D14" i="5"/>
  <c r="F13" i="5"/>
  <c r="F12" i="5"/>
  <c r="G12" i="5" s="1"/>
  <c r="D12" i="5"/>
  <c r="G11" i="5"/>
  <c r="F11" i="5"/>
  <c r="D11" i="5"/>
  <c r="F10" i="5"/>
  <c r="G10" i="5" s="1"/>
  <c r="D10" i="5"/>
  <c r="F9" i="5"/>
  <c r="G9" i="5" s="1"/>
  <c r="D9" i="5"/>
  <c r="F8" i="5"/>
  <c r="G8" i="5" s="1"/>
  <c r="D8" i="5"/>
  <c r="G7" i="5"/>
  <c r="F7" i="5"/>
  <c r="D7" i="5"/>
  <c r="G6" i="5"/>
  <c r="F6" i="5"/>
  <c r="D6" i="5"/>
  <c r="F5" i="5"/>
  <c r="G5" i="5" s="1"/>
  <c r="D5" i="5"/>
  <c r="H4" i="5"/>
  <c r="C4" i="5"/>
  <c r="D4" i="5" s="1"/>
  <c r="B4" i="5"/>
  <c r="G15" i="1"/>
  <c r="H15" i="1" s="1"/>
  <c r="H14" i="1"/>
  <c r="G14" i="1"/>
  <c r="E14" i="1"/>
  <c r="G13" i="1"/>
  <c r="H13" i="1" s="1"/>
  <c r="E13" i="1"/>
  <c r="H12" i="1"/>
  <c r="G12" i="1"/>
  <c r="H11" i="1"/>
  <c r="G11" i="1"/>
  <c r="E11" i="1"/>
  <c r="G10" i="1"/>
  <c r="H10" i="1" s="1"/>
  <c r="E10" i="1"/>
  <c r="H9" i="1"/>
  <c r="G9" i="1"/>
  <c r="E9" i="1"/>
  <c r="G8" i="1"/>
  <c r="H7" i="1"/>
  <c r="G7" i="1"/>
  <c r="E7" i="1"/>
  <c r="G6" i="1"/>
  <c r="H6" i="1" s="1"/>
  <c r="E6" i="1"/>
  <c r="G5" i="1"/>
  <c r="H5" i="1" s="1"/>
  <c r="F4" i="1"/>
  <c r="D4" i="1"/>
  <c r="G4" i="1" s="1"/>
  <c r="H4" i="1" s="1"/>
  <c r="C4" i="1"/>
  <c r="F36" i="4"/>
  <c r="E36" i="4"/>
  <c r="B36" i="4"/>
  <c r="C18" i="4"/>
  <c r="C14" i="4"/>
  <c r="C11" i="4" s="1"/>
  <c r="C5" i="4" s="1"/>
  <c r="C36" i="4" s="1"/>
  <c r="B11" i="4"/>
  <c r="C7" i="4"/>
  <c r="K616" i="2"/>
  <c r="J616" i="2"/>
  <c r="H616" i="2"/>
  <c r="K615" i="2"/>
  <c r="J615" i="2"/>
  <c r="H615" i="2"/>
  <c r="K614" i="2"/>
  <c r="J614" i="2"/>
  <c r="H614" i="2"/>
  <c r="K613" i="2"/>
  <c r="J613" i="2"/>
  <c r="H613" i="2"/>
  <c r="K612" i="2"/>
  <c r="J612" i="2"/>
  <c r="H612" i="2"/>
  <c r="K611" i="2"/>
  <c r="J611" i="2"/>
  <c r="H611" i="2"/>
  <c r="K610" i="2"/>
  <c r="H610" i="2"/>
  <c r="K609" i="2"/>
  <c r="H609" i="2"/>
  <c r="K608" i="2"/>
  <c r="J608" i="2"/>
  <c r="K607" i="2"/>
  <c r="J607" i="2"/>
  <c r="K606" i="2"/>
  <c r="J606" i="2"/>
  <c r="K605" i="2"/>
  <c r="H605" i="2"/>
  <c r="K604" i="2"/>
  <c r="J604" i="2"/>
  <c r="K603" i="2"/>
  <c r="J603" i="2"/>
  <c r="H603" i="2"/>
  <c r="K602" i="2"/>
  <c r="J602" i="2"/>
  <c r="H602" i="2"/>
  <c r="K601" i="2"/>
  <c r="J601" i="2"/>
  <c r="H601" i="2"/>
  <c r="K600" i="2"/>
  <c r="J600" i="2"/>
  <c r="H600" i="2"/>
  <c r="K599" i="2"/>
  <c r="J599" i="2"/>
  <c r="H599" i="2"/>
  <c r="K598" i="2"/>
  <c r="J598" i="2"/>
  <c r="H598" i="2"/>
  <c r="K597" i="2"/>
  <c r="J597" i="2"/>
  <c r="H597" i="2"/>
  <c r="K596" i="2"/>
  <c r="J596" i="2"/>
  <c r="K595" i="2"/>
  <c r="J595" i="2"/>
  <c r="K594" i="2"/>
  <c r="J594" i="2"/>
  <c r="H594" i="2"/>
  <c r="K593" i="2"/>
  <c r="J593" i="2"/>
  <c r="H593" i="2"/>
  <c r="K592" i="2"/>
  <c r="J592" i="2"/>
  <c r="H592" i="2"/>
  <c r="K591" i="2"/>
  <c r="H591" i="2"/>
  <c r="K590" i="2"/>
  <c r="J590" i="2"/>
  <c r="H590" i="2"/>
  <c r="K589" i="2"/>
  <c r="J589" i="2"/>
  <c r="H589" i="2"/>
  <c r="K588" i="2"/>
  <c r="H588" i="2"/>
  <c r="K587" i="2"/>
  <c r="J587" i="2"/>
  <c r="H587" i="2"/>
  <c r="K586" i="2"/>
  <c r="J586" i="2"/>
  <c r="H586" i="2"/>
  <c r="K585" i="2"/>
  <c r="J585" i="2"/>
  <c r="H585" i="2"/>
  <c r="K584" i="2"/>
  <c r="J584" i="2"/>
  <c r="H584" i="2"/>
  <c r="K583" i="2"/>
  <c r="J583" i="2"/>
  <c r="H583" i="2"/>
  <c r="K582" i="2"/>
  <c r="J582" i="2"/>
  <c r="H582" i="2"/>
  <c r="K581" i="2"/>
  <c r="J581" i="2"/>
  <c r="H581" i="2"/>
  <c r="K580" i="2"/>
  <c r="J580" i="2"/>
  <c r="H580" i="2"/>
  <c r="K579" i="2"/>
  <c r="H579" i="2"/>
  <c r="K578" i="2"/>
  <c r="H578" i="2"/>
  <c r="K577" i="2"/>
  <c r="J577" i="2"/>
  <c r="H577" i="2"/>
  <c r="K576" i="2"/>
  <c r="J576" i="2"/>
  <c r="H576" i="2"/>
  <c r="K575" i="2"/>
  <c r="J575" i="2"/>
  <c r="H575" i="2"/>
  <c r="K574" i="2"/>
  <c r="H574" i="2"/>
  <c r="K573" i="2"/>
  <c r="H573" i="2"/>
  <c r="K572" i="2"/>
  <c r="J572" i="2"/>
  <c r="H572" i="2"/>
  <c r="K571" i="2"/>
  <c r="H571" i="2"/>
  <c r="K570" i="2"/>
  <c r="J570" i="2"/>
  <c r="K569" i="2"/>
  <c r="H569" i="2"/>
  <c r="K568" i="2"/>
  <c r="J568" i="2"/>
  <c r="H568" i="2"/>
  <c r="K567" i="2"/>
  <c r="J567" i="2"/>
  <c r="H567" i="2"/>
  <c r="K566" i="2"/>
  <c r="J566" i="2"/>
  <c r="H566" i="2"/>
  <c r="K565" i="2"/>
  <c r="J565" i="2"/>
  <c r="H565" i="2"/>
  <c r="K564" i="2"/>
  <c r="J564" i="2"/>
  <c r="H564" i="2"/>
  <c r="K563" i="2"/>
  <c r="J563" i="2"/>
  <c r="H563" i="2"/>
  <c r="K562" i="2"/>
  <c r="J562" i="2"/>
  <c r="H562" i="2"/>
  <c r="K561" i="2"/>
  <c r="J561" i="2"/>
  <c r="H561" i="2"/>
  <c r="K560" i="2"/>
  <c r="J560" i="2"/>
  <c r="H560" i="2"/>
  <c r="K559" i="2"/>
  <c r="J559" i="2"/>
  <c r="K558" i="2"/>
  <c r="J558" i="2"/>
  <c r="K557" i="2"/>
  <c r="J557" i="2"/>
  <c r="K556" i="2"/>
  <c r="J556" i="2"/>
  <c r="H556" i="2"/>
  <c r="K555" i="2"/>
  <c r="J555" i="2"/>
  <c r="H555" i="2"/>
  <c r="K554" i="2"/>
  <c r="J554" i="2"/>
  <c r="H554" i="2"/>
  <c r="K553" i="2"/>
  <c r="J553" i="2"/>
  <c r="H553" i="2"/>
  <c r="K552" i="2"/>
  <c r="J552" i="2"/>
  <c r="K551" i="2"/>
  <c r="J551" i="2"/>
  <c r="H551" i="2"/>
  <c r="K550" i="2"/>
  <c r="J550" i="2"/>
  <c r="H550" i="2"/>
  <c r="K549" i="2"/>
  <c r="J549" i="2"/>
  <c r="H549" i="2"/>
  <c r="K548" i="2"/>
  <c r="J548" i="2"/>
  <c r="H548" i="2"/>
  <c r="K547" i="2"/>
  <c r="J547" i="2"/>
  <c r="H547" i="2"/>
  <c r="K546" i="2"/>
  <c r="J546" i="2"/>
  <c r="H546" i="2"/>
  <c r="K545" i="2"/>
  <c r="J545" i="2"/>
  <c r="H545" i="2"/>
  <c r="K544" i="2"/>
  <c r="J544" i="2"/>
  <c r="H544" i="2"/>
  <c r="K543" i="2"/>
  <c r="J543" i="2"/>
  <c r="H543" i="2"/>
  <c r="K542" i="2"/>
  <c r="J542" i="2"/>
  <c r="H542" i="2"/>
  <c r="K541" i="2"/>
  <c r="J541" i="2"/>
  <c r="H541" i="2"/>
  <c r="K540" i="2"/>
  <c r="J540" i="2"/>
  <c r="H540" i="2"/>
  <c r="K539" i="2"/>
  <c r="J539" i="2"/>
  <c r="H539" i="2"/>
  <c r="K538" i="2"/>
  <c r="J538" i="2"/>
  <c r="H538" i="2"/>
  <c r="K537" i="2"/>
  <c r="J537" i="2"/>
  <c r="H537" i="2"/>
  <c r="K536" i="2"/>
  <c r="J536" i="2"/>
  <c r="H536" i="2"/>
  <c r="K535" i="2"/>
  <c r="J535" i="2"/>
  <c r="H535" i="2"/>
  <c r="K534" i="2"/>
  <c r="J534" i="2"/>
  <c r="K533" i="2"/>
  <c r="J533" i="2"/>
  <c r="H533" i="2"/>
  <c r="K532" i="2"/>
  <c r="J532" i="2"/>
  <c r="H532" i="2"/>
  <c r="K531" i="2"/>
  <c r="K530" i="2"/>
  <c r="J530" i="2"/>
  <c r="K529" i="2"/>
  <c r="H529" i="2"/>
  <c r="K528" i="2"/>
  <c r="J528" i="2"/>
  <c r="H528" i="2"/>
  <c r="K527" i="2"/>
  <c r="J527" i="2"/>
  <c r="H527" i="2"/>
  <c r="K526" i="2"/>
  <c r="J526" i="2"/>
  <c r="H526" i="2"/>
  <c r="K525" i="2"/>
  <c r="J525" i="2"/>
  <c r="K524" i="2"/>
  <c r="J524" i="2"/>
  <c r="K523" i="2"/>
  <c r="J523" i="2"/>
  <c r="K522" i="2"/>
  <c r="H522" i="2"/>
  <c r="K521" i="2"/>
  <c r="J521" i="2"/>
  <c r="H521" i="2"/>
  <c r="K520" i="2"/>
  <c r="J520" i="2"/>
  <c r="H520" i="2"/>
  <c r="K519" i="2"/>
  <c r="J519" i="2"/>
  <c r="H519" i="2"/>
  <c r="K518" i="2"/>
  <c r="J518" i="2"/>
  <c r="H518" i="2"/>
  <c r="K517" i="2"/>
  <c r="J517" i="2"/>
  <c r="K516" i="2"/>
  <c r="J516" i="2"/>
  <c r="K515" i="2"/>
  <c r="J515" i="2"/>
  <c r="K514" i="2"/>
  <c r="J514" i="2"/>
  <c r="H514" i="2"/>
  <c r="K513" i="2"/>
  <c r="J513" i="2"/>
  <c r="H513" i="2"/>
  <c r="K512" i="2"/>
  <c r="J512" i="2"/>
  <c r="H512" i="2"/>
  <c r="K511" i="2"/>
  <c r="J511" i="2"/>
  <c r="H511" i="2"/>
  <c r="K510" i="2"/>
  <c r="J510" i="2"/>
  <c r="H510" i="2"/>
  <c r="K509" i="2"/>
  <c r="J509" i="2"/>
  <c r="H509" i="2"/>
  <c r="K508" i="2"/>
  <c r="J508" i="2"/>
  <c r="K507" i="2"/>
  <c r="J507" i="2"/>
  <c r="H507" i="2"/>
  <c r="K506" i="2"/>
  <c r="J506" i="2"/>
  <c r="H506" i="2"/>
  <c r="K505" i="2"/>
  <c r="J505" i="2"/>
  <c r="H505" i="2"/>
  <c r="K504" i="2"/>
  <c r="J504" i="2"/>
  <c r="H504" i="2"/>
  <c r="K503" i="2"/>
  <c r="J503" i="2"/>
  <c r="H503" i="2"/>
  <c r="K502" i="2"/>
  <c r="J502" i="2"/>
  <c r="H502" i="2"/>
  <c r="K501" i="2"/>
  <c r="J501" i="2"/>
  <c r="H501" i="2"/>
  <c r="K500" i="2"/>
  <c r="J500" i="2"/>
  <c r="H500" i="2"/>
  <c r="K499" i="2"/>
  <c r="J499" i="2"/>
  <c r="H499" i="2"/>
  <c r="K498" i="2"/>
  <c r="J498" i="2"/>
  <c r="H498" i="2"/>
  <c r="K497" i="2"/>
  <c r="J497" i="2"/>
  <c r="K496" i="2"/>
  <c r="J496" i="2"/>
  <c r="K495" i="2"/>
  <c r="H495" i="2"/>
  <c r="K494" i="2"/>
  <c r="J494" i="2"/>
  <c r="K493" i="2"/>
  <c r="J493" i="2"/>
  <c r="H493" i="2"/>
  <c r="K492" i="2"/>
  <c r="J492" i="2"/>
  <c r="H492" i="2"/>
  <c r="K491" i="2"/>
  <c r="J491" i="2"/>
  <c r="H491" i="2"/>
  <c r="K490" i="2"/>
  <c r="J490" i="2"/>
  <c r="K489" i="2"/>
  <c r="J489" i="2"/>
  <c r="H489" i="2"/>
  <c r="K488" i="2"/>
  <c r="J488" i="2"/>
  <c r="K487" i="2"/>
  <c r="J487" i="2"/>
  <c r="H487" i="2"/>
  <c r="K486" i="2"/>
  <c r="J486" i="2"/>
  <c r="H486" i="2"/>
  <c r="K485" i="2"/>
  <c r="J485" i="2"/>
  <c r="H485" i="2"/>
  <c r="K484" i="2"/>
  <c r="J484" i="2"/>
  <c r="H484" i="2"/>
  <c r="K483" i="2"/>
  <c r="J483" i="2"/>
  <c r="H483" i="2"/>
  <c r="K482" i="2"/>
  <c r="J482" i="2"/>
  <c r="K481" i="2"/>
  <c r="J481" i="2"/>
  <c r="H481" i="2"/>
  <c r="K480" i="2"/>
  <c r="J480" i="2"/>
  <c r="H480" i="2"/>
  <c r="K479" i="2"/>
  <c r="J479" i="2"/>
  <c r="H479" i="2"/>
  <c r="K478" i="2"/>
  <c r="J478" i="2"/>
  <c r="H478" i="2"/>
  <c r="K477" i="2"/>
  <c r="J477" i="2"/>
  <c r="K476" i="2"/>
  <c r="H476" i="2"/>
  <c r="K475" i="2"/>
  <c r="J475" i="2"/>
  <c r="H475" i="2"/>
  <c r="K474" i="2"/>
  <c r="J474" i="2"/>
  <c r="K473" i="2"/>
  <c r="J473" i="2"/>
  <c r="H473" i="2"/>
  <c r="K472" i="2"/>
  <c r="J472" i="2"/>
  <c r="H472" i="2"/>
  <c r="K471" i="2"/>
  <c r="J471" i="2"/>
  <c r="H471" i="2"/>
  <c r="K470" i="2"/>
  <c r="J470" i="2"/>
  <c r="H470" i="2"/>
  <c r="K469" i="2"/>
  <c r="J469" i="2"/>
  <c r="K468" i="2"/>
  <c r="J468" i="2"/>
  <c r="K467" i="2"/>
  <c r="J467" i="2"/>
  <c r="H467" i="2"/>
  <c r="K466" i="2"/>
  <c r="J466" i="2"/>
  <c r="K465" i="2"/>
  <c r="J465" i="2"/>
  <c r="H465" i="2"/>
  <c r="K464" i="2"/>
  <c r="J464" i="2"/>
  <c r="H464" i="2"/>
  <c r="K463" i="2"/>
  <c r="H463" i="2"/>
  <c r="K462" i="2"/>
  <c r="J462" i="2"/>
  <c r="H462" i="2"/>
  <c r="K461" i="2"/>
  <c r="J461" i="2"/>
  <c r="K460" i="2"/>
  <c r="J460" i="2"/>
  <c r="H460" i="2"/>
  <c r="K459" i="2"/>
  <c r="J459" i="2"/>
  <c r="H459" i="2"/>
  <c r="K458" i="2"/>
  <c r="J458" i="2"/>
  <c r="H458" i="2"/>
  <c r="K457" i="2"/>
  <c r="J457" i="2"/>
  <c r="H457" i="2"/>
  <c r="K456" i="2"/>
  <c r="J456" i="2"/>
  <c r="H456" i="2"/>
  <c r="K455" i="2"/>
  <c r="J455" i="2"/>
  <c r="H455" i="2"/>
  <c r="K454" i="2"/>
  <c r="J454" i="2"/>
  <c r="H454" i="2"/>
  <c r="K453" i="2"/>
  <c r="J453" i="2"/>
  <c r="H453" i="2"/>
  <c r="K452" i="2"/>
  <c r="J452" i="2"/>
  <c r="H452" i="2"/>
  <c r="K451" i="2"/>
  <c r="J451" i="2"/>
  <c r="H451" i="2"/>
  <c r="K450" i="2"/>
  <c r="J450" i="2"/>
  <c r="H450" i="2"/>
  <c r="K449" i="2"/>
  <c r="J449" i="2"/>
  <c r="K448" i="2"/>
  <c r="J448" i="2"/>
  <c r="H448" i="2"/>
  <c r="K447" i="2"/>
  <c r="J447" i="2"/>
  <c r="H447" i="2"/>
  <c r="K446" i="2"/>
  <c r="J446" i="2"/>
  <c r="K445" i="2"/>
  <c r="J445" i="2"/>
  <c r="H445" i="2"/>
  <c r="K444" i="2"/>
  <c r="J444" i="2"/>
  <c r="H444" i="2"/>
  <c r="K443" i="2"/>
  <c r="J443" i="2"/>
  <c r="H443" i="2"/>
  <c r="K442" i="2"/>
  <c r="J442" i="2"/>
  <c r="H442" i="2"/>
  <c r="K441" i="2"/>
  <c r="J441" i="2"/>
  <c r="H441" i="2"/>
  <c r="K440" i="2"/>
  <c r="J440" i="2"/>
  <c r="H440" i="2"/>
  <c r="K439" i="2"/>
  <c r="J439" i="2"/>
  <c r="H439" i="2"/>
  <c r="K438" i="2"/>
  <c r="J438" i="2"/>
  <c r="K437" i="2"/>
  <c r="J437" i="2"/>
  <c r="H437" i="2"/>
  <c r="K436" i="2"/>
  <c r="J436" i="2"/>
  <c r="H436" i="2"/>
  <c r="J435" i="2"/>
  <c r="H435" i="2"/>
  <c r="F435" i="2"/>
  <c r="K435" i="2" s="1"/>
  <c r="K434" i="2"/>
  <c r="J434" i="2"/>
  <c r="J433" i="2"/>
  <c r="F433" i="2"/>
  <c r="H433" i="2" s="1"/>
  <c r="K432" i="2"/>
  <c r="J432" i="2"/>
  <c r="H432" i="2"/>
  <c r="K431" i="2"/>
  <c r="J431" i="2"/>
  <c r="H431" i="2"/>
  <c r="K430" i="2"/>
  <c r="H430" i="2"/>
  <c r="K429" i="2"/>
  <c r="J429" i="2"/>
  <c r="K428" i="2"/>
  <c r="J428" i="2"/>
  <c r="H428" i="2"/>
  <c r="K427" i="2"/>
  <c r="J427" i="2"/>
  <c r="H427" i="2"/>
  <c r="K426" i="2"/>
  <c r="J426" i="2"/>
  <c r="H426" i="2"/>
  <c r="K425" i="2"/>
  <c r="J425" i="2"/>
  <c r="H425" i="2"/>
  <c r="K424" i="2"/>
  <c r="J424" i="2"/>
  <c r="H424" i="2"/>
  <c r="K423" i="2"/>
  <c r="J423" i="2"/>
  <c r="H423" i="2"/>
  <c r="K422" i="2"/>
  <c r="J422" i="2"/>
  <c r="H422" i="2"/>
  <c r="K421" i="2"/>
  <c r="J421" i="2"/>
  <c r="H421" i="2"/>
  <c r="K420" i="2"/>
  <c r="J420" i="2"/>
  <c r="H420" i="2"/>
  <c r="F420" i="2"/>
  <c r="K419" i="2"/>
  <c r="J419" i="2"/>
  <c r="H419" i="2"/>
  <c r="F419" i="2"/>
  <c r="K418" i="2"/>
  <c r="J418" i="2"/>
  <c r="H418" i="2"/>
  <c r="K417" i="2"/>
  <c r="J417" i="2"/>
  <c r="H417" i="2"/>
  <c r="K416" i="2"/>
  <c r="J416" i="2"/>
  <c r="H416" i="2"/>
  <c r="K415" i="2"/>
  <c r="J415" i="2"/>
  <c r="H415" i="2"/>
  <c r="K414" i="2"/>
  <c r="J414" i="2"/>
  <c r="H414" i="2"/>
  <c r="K413" i="2"/>
  <c r="J413" i="2"/>
  <c r="H413" i="2"/>
  <c r="K412" i="2"/>
  <c r="J412" i="2"/>
  <c r="H412" i="2"/>
  <c r="K411" i="2"/>
  <c r="J411" i="2"/>
  <c r="H411" i="2"/>
  <c r="K410" i="2"/>
  <c r="J410" i="2"/>
  <c r="H410" i="2"/>
  <c r="K409" i="2"/>
  <c r="J409" i="2"/>
  <c r="H409" i="2"/>
  <c r="K408" i="2"/>
  <c r="J408" i="2"/>
  <c r="H408" i="2"/>
  <c r="K407" i="2"/>
  <c r="J407" i="2"/>
  <c r="H407" i="2"/>
  <c r="K406" i="2"/>
  <c r="J406" i="2"/>
  <c r="H406" i="2"/>
  <c r="K405" i="2"/>
  <c r="J405" i="2"/>
  <c r="H405" i="2"/>
  <c r="K404" i="2"/>
  <c r="J404" i="2"/>
  <c r="H404" i="2"/>
  <c r="K403" i="2"/>
  <c r="J403" i="2"/>
  <c r="H403" i="2"/>
  <c r="K402" i="2"/>
  <c r="J402" i="2"/>
  <c r="H402" i="2"/>
  <c r="F402" i="2"/>
  <c r="K401" i="2"/>
  <c r="J401" i="2"/>
  <c r="H401" i="2"/>
  <c r="K400" i="2"/>
  <c r="J400" i="2"/>
  <c r="H400" i="2"/>
  <c r="K399" i="2"/>
  <c r="J399" i="2"/>
  <c r="K398" i="2"/>
  <c r="J398" i="2"/>
  <c r="K397" i="2"/>
  <c r="J397" i="2"/>
  <c r="H397" i="2"/>
  <c r="K396" i="2"/>
  <c r="J396" i="2"/>
  <c r="H396" i="2"/>
  <c r="K395" i="2"/>
  <c r="H395" i="2"/>
  <c r="K394" i="2"/>
  <c r="H394" i="2"/>
  <c r="K393" i="2"/>
  <c r="J393" i="2"/>
  <c r="H393" i="2"/>
  <c r="K392" i="2"/>
  <c r="J392" i="2"/>
  <c r="H392" i="2"/>
  <c r="K391" i="2"/>
  <c r="J391" i="2"/>
  <c r="H391" i="2"/>
  <c r="K390" i="2"/>
  <c r="J390" i="2"/>
  <c r="H390" i="2"/>
  <c r="K389" i="2"/>
  <c r="J389" i="2"/>
  <c r="H389" i="2"/>
  <c r="K388" i="2"/>
  <c r="J388" i="2"/>
  <c r="H388" i="2"/>
  <c r="K387" i="2"/>
  <c r="J387" i="2"/>
  <c r="K386" i="2"/>
  <c r="J386" i="2"/>
  <c r="H386" i="2"/>
  <c r="K385" i="2"/>
  <c r="J385" i="2"/>
  <c r="H385" i="2"/>
  <c r="K384" i="2"/>
  <c r="J384" i="2"/>
  <c r="H384" i="2"/>
  <c r="K383" i="2"/>
  <c r="J383" i="2"/>
  <c r="H383" i="2"/>
  <c r="K382" i="2"/>
  <c r="J382" i="2"/>
  <c r="H382" i="2"/>
  <c r="K381" i="2"/>
  <c r="J381" i="2"/>
  <c r="H381" i="2"/>
  <c r="K380" i="2"/>
  <c r="J380" i="2"/>
  <c r="H380" i="2"/>
  <c r="K379" i="2"/>
  <c r="J379" i="2"/>
  <c r="H379" i="2"/>
  <c r="K378" i="2"/>
  <c r="H378" i="2"/>
  <c r="K377" i="2"/>
  <c r="J377" i="2"/>
  <c r="H377" i="2"/>
  <c r="K376" i="2"/>
  <c r="H376" i="2"/>
  <c r="K375" i="2"/>
  <c r="J375" i="2"/>
  <c r="H375" i="2"/>
  <c r="K374" i="2"/>
  <c r="J374" i="2"/>
  <c r="H374" i="2"/>
  <c r="K373" i="2"/>
  <c r="J373" i="2"/>
  <c r="H373" i="2"/>
  <c r="K372" i="2"/>
  <c r="J372" i="2"/>
  <c r="H372" i="2"/>
  <c r="K371" i="2"/>
  <c r="J371" i="2"/>
  <c r="H371" i="2"/>
  <c r="K370" i="2"/>
  <c r="J370" i="2"/>
  <c r="H370" i="2"/>
  <c r="K369" i="2"/>
  <c r="J369" i="2"/>
  <c r="H369" i="2"/>
  <c r="K368" i="2"/>
  <c r="J368" i="2"/>
  <c r="H368" i="2"/>
  <c r="K367" i="2"/>
  <c r="H367" i="2"/>
  <c r="K366" i="2"/>
  <c r="J366" i="2"/>
  <c r="H366" i="2"/>
  <c r="K365" i="2"/>
  <c r="H365" i="2"/>
  <c r="K364" i="2"/>
  <c r="J364" i="2"/>
  <c r="K363" i="2"/>
  <c r="J363" i="2"/>
  <c r="I363" i="2"/>
  <c r="H363" i="2"/>
  <c r="K362" i="2"/>
  <c r="J362" i="2"/>
  <c r="I362" i="2"/>
  <c r="H362" i="2"/>
  <c r="K361" i="2"/>
  <c r="J361" i="2"/>
  <c r="H361" i="2"/>
  <c r="K360" i="2"/>
  <c r="J360" i="2"/>
  <c r="H360" i="2"/>
  <c r="K359" i="2"/>
  <c r="J359" i="2"/>
  <c r="H359" i="2"/>
  <c r="K358" i="2"/>
  <c r="J358" i="2"/>
  <c r="H358" i="2"/>
  <c r="K357" i="2"/>
  <c r="J357" i="2"/>
  <c r="H357" i="2"/>
  <c r="K356" i="2"/>
  <c r="J356" i="2"/>
  <c r="H356" i="2"/>
  <c r="K355" i="2"/>
  <c r="J355" i="2"/>
  <c r="H355" i="2"/>
  <c r="K354" i="2"/>
  <c r="J354" i="2"/>
  <c r="H354" i="2"/>
  <c r="K353" i="2"/>
  <c r="J353" i="2"/>
  <c r="H353" i="2"/>
  <c r="K352" i="2"/>
  <c r="J352" i="2"/>
  <c r="H352" i="2"/>
  <c r="K351" i="2"/>
  <c r="J351" i="2"/>
  <c r="H351" i="2"/>
  <c r="K350" i="2"/>
  <c r="J350" i="2"/>
  <c r="H350" i="2"/>
  <c r="K349" i="2"/>
  <c r="J349" i="2"/>
  <c r="H349" i="2"/>
  <c r="K348" i="2"/>
  <c r="J348" i="2"/>
  <c r="H348" i="2"/>
  <c r="K347" i="2"/>
  <c r="J347" i="2"/>
  <c r="H347" i="2"/>
  <c r="K346" i="2"/>
  <c r="J346" i="2"/>
  <c r="H346" i="2"/>
  <c r="K345" i="2"/>
  <c r="H345" i="2"/>
  <c r="K344" i="2"/>
  <c r="J344" i="2"/>
  <c r="H344" i="2"/>
  <c r="K343" i="2"/>
  <c r="J343" i="2"/>
  <c r="H343" i="2"/>
  <c r="K342" i="2"/>
  <c r="J342" i="2"/>
  <c r="H342" i="2"/>
  <c r="K341" i="2"/>
  <c r="J341" i="2"/>
  <c r="H341" i="2"/>
  <c r="K340" i="2"/>
  <c r="J340" i="2"/>
  <c r="H340" i="2"/>
  <c r="K339" i="2"/>
  <c r="J339" i="2"/>
  <c r="H339" i="2"/>
  <c r="K338" i="2"/>
  <c r="J338" i="2"/>
  <c r="H338" i="2"/>
  <c r="K337" i="2"/>
  <c r="J337" i="2"/>
  <c r="H337" i="2"/>
  <c r="K336" i="2"/>
  <c r="J336" i="2"/>
  <c r="H336" i="2"/>
  <c r="K335" i="2"/>
  <c r="J335" i="2"/>
  <c r="H335" i="2"/>
  <c r="K334" i="2"/>
  <c r="J334" i="2"/>
  <c r="H334" i="2"/>
  <c r="K333" i="2"/>
  <c r="J333" i="2"/>
  <c r="H333" i="2"/>
  <c r="K332" i="2"/>
  <c r="J332" i="2"/>
  <c r="H332" i="2"/>
  <c r="K331" i="2"/>
  <c r="H331" i="2"/>
  <c r="K330" i="2"/>
  <c r="J330" i="2"/>
  <c r="H330" i="2"/>
  <c r="K329" i="2"/>
  <c r="J329" i="2"/>
  <c r="H329" i="2"/>
  <c r="K328" i="2"/>
  <c r="J328" i="2"/>
  <c r="H328" i="2"/>
  <c r="K327" i="2"/>
  <c r="J327" i="2"/>
  <c r="H327" i="2"/>
  <c r="K326" i="2"/>
  <c r="J326" i="2"/>
  <c r="H326" i="2"/>
  <c r="K325" i="2"/>
  <c r="J325" i="2"/>
  <c r="H325" i="2"/>
  <c r="K324" i="2"/>
  <c r="J324" i="2"/>
  <c r="I324" i="2"/>
  <c r="H324" i="2"/>
  <c r="K323" i="2"/>
  <c r="J323" i="2"/>
  <c r="H323" i="2"/>
  <c r="K322" i="2"/>
  <c r="J322" i="2"/>
  <c r="H322" i="2"/>
  <c r="K321" i="2"/>
  <c r="J321" i="2"/>
  <c r="K320" i="2"/>
  <c r="J320" i="2"/>
  <c r="H320" i="2"/>
  <c r="K319" i="2"/>
  <c r="J319" i="2"/>
  <c r="H319" i="2"/>
  <c r="K318" i="2"/>
  <c r="J318" i="2"/>
  <c r="H318" i="2"/>
  <c r="K317" i="2"/>
  <c r="J317" i="2"/>
  <c r="H317" i="2"/>
  <c r="K316" i="2"/>
  <c r="J316" i="2"/>
  <c r="H316" i="2"/>
  <c r="K315" i="2"/>
  <c r="J315" i="2"/>
  <c r="H315" i="2"/>
  <c r="K314" i="2"/>
  <c r="J314" i="2"/>
  <c r="H314" i="2"/>
  <c r="K313" i="2"/>
  <c r="J313" i="2"/>
  <c r="H313" i="2"/>
  <c r="K312" i="2"/>
  <c r="J312" i="2"/>
  <c r="H312" i="2"/>
  <c r="K311" i="2"/>
  <c r="J311" i="2"/>
  <c r="K310" i="2"/>
  <c r="J310" i="2"/>
  <c r="H310" i="2"/>
  <c r="K309" i="2"/>
  <c r="J309" i="2"/>
  <c r="H309" i="2"/>
  <c r="K308" i="2"/>
  <c r="J308" i="2"/>
  <c r="H308" i="2"/>
  <c r="K307" i="2"/>
  <c r="J307" i="2"/>
  <c r="H307" i="2"/>
  <c r="K306" i="2"/>
  <c r="J306" i="2"/>
  <c r="H306" i="2"/>
  <c r="K305" i="2"/>
  <c r="J305" i="2"/>
  <c r="H305" i="2"/>
  <c r="K304" i="2"/>
  <c r="J304" i="2"/>
  <c r="H304" i="2"/>
  <c r="K303" i="2"/>
  <c r="J303" i="2"/>
  <c r="H303" i="2"/>
  <c r="K302" i="2"/>
  <c r="J302" i="2"/>
  <c r="H302" i="2"/>
  <c r="K301" i="2"/>
  <c r="J301" i="2"/>
  <c r="H301" i="2"/>
  <c r="K300" i="2"/>
  <c r="H300" i="2"/>
  <c r="K299" i="2"/>
  <c r="J299" i="2"/>
  <c r="H299" i="2"/>
  <c r="K298" i="2"/>
  <c r="J298" i="2"/>
  <c r="H298" i="2"/>
  <c r="K297" i="2"/>
  <c r="J297" i="2"/>
  <c r="H297" i="2"/>
  <c r="K296" i="2"/>
  <c r="J296" i="2"/>
  <c r="H296" i="2"/>
  <c r="K295" i="2"/>
  <c r="H295" i="2"/>
  <c r="K294" i="2"/>
  <c r="J294" i="2"/>
  <c r="H294" i="2"/>
  <c r="K293" i="2"/>
  <c r="J293" i="2"/>
  <c r="H293" i="2"/>
  <c r="K292" i="2"/>
  <c r="J292" i="2"/>
  <c r="H292" i="2"/>
  <c r="K291" i="2"/>
  <c r="J291" i="2"/>
  <c r="H291" i="2"/>
  <c r="K290" i="2"/>
  <c r="J290" i="2"/>
  <c r="H290" i="2"/>
  <c r="K289" i="2"/>
  <c r="J289" i="2"/>
  <c r="H289" i="2"/>
  <c r="K288" i="2"/>
  <c r="J288" i="2"/>
  <c r="H288" i="2"/>
  <c r="K287" i="2"/>
  <c r="J287" i="2"/>
  <c r="H287" i="2"/>
  <c r="K286" i="2"/>
  <c r="J286" i="2"/>
  <c r="H286" i="2"/>
  <c r="K285" i="2"/>
  <c r="J285" i="2"/>
  <c r="H285" i="2"/>
  <c r="K284" i="2"/>
  <c r="J284" i="2"/>
  <c r="H284" i="2"/>
  <c r="K283" i="2"/>
  <c r="J283" i="2"/>
  <c r="H283" i="2"/>
  <c r="K282" i="2"/>
  <c r="J282" i="2"/>
  <c r="H282" i="2"/>
  <c r="K281" i="2"/>
  <c r="J281" i="2"/>
  <c r="H281" i="2"/>
  <c r="K280" i="2"/>
  <c r="J280" i="2"/>
  <c r="H280" i="2"/>
  <c r="K279" i="2"/>
  <c r="J279" i="2"/>
  <c r="H279" i="2"/>
  <c r="K278" i="2"/>
  <c r="J278" i="2"/>
  <c r="H278" i="2"/>
  <c r="K277" i="2"/>
  <c r="J277" i="2"/>
  <c r="H277" i="2"/>
  <c r="K276" i="2"/>
  <c r="J276" i="2"/>
  <c r="H276" i="2"/>
  <c r="K275" i="2"/>
  <c r="J275" i="2"/>
  <c r="H275" i="2"/>
  <c r="K274" i="2"/>
  <c r="J274" i="2"/>
  <c r="H274" i="2"/>
  <c r="K273" i="2"/>
  <c r="J273" i="2"/>
  <c r="H273" i="2"/>
  <c r="K272" i="2"/>
  <c r="J272" i="2"/>
  <c r="H272" i="2"/>
  <c r="K271" i="2"/>
  <c r="J271" i="2"/>
  <c r="H271" i="2"/>
  <c r="K270" i="2"/>
  <c r="J270" i="2"/>
  <c r="H270" i="2"/>
  <c r="K269" i="2"/>
  <c r="J269" i="2"/>
  <c r="H269" i="2"/>
  <c r="K268" i="2"/>
  <c r="J268" i="2"/>
  <c r="H268" i="2"/>
  <c r="K267" i="2"/>
  <c r="H267" i="2"/>
  <c r="K266" i="2"/>
  <c r="H266" i="2"/>
  <c r="K265" i="2"/>
  <c r="J265" i="2"/>
  <c r="K264" i="2"/>
  <c r="J264" i="2"/>
  <c r="K263" i="2"/>
  <c r="J263" i="2"/>
  <c r="H263" i="2"/>
  <c r="K262" i="2"/>
  <c r="J262" i="2"/>
  <c r="H262" i="2"/>
  <c r="K261" i="2"/>
  <c r="J261" i="2"/>
  <c r="H261" i="2"/>
  <c r="K260" i="2"/>
  <c r="J260" i="2"/>
  <c r="H260" i="2"/>
  <c r="K259" i="2"/>
  <c r="J259" i="2"/>
  <c r="H259" i="2"/>
  <c r="K258" i="2"/>
  <c r="J258" i="2"/>
  <c r="H258" i="2"/>
  <c r="K257" i="2"/>
  <c r="J257" i="2"/>
  <c r="H257" i="2"/>
  <c r="K256" i="2"/>
  <c r="J256" i="2"/>
  <c r="H256" i="2"/>
  <c r="K255" i="2"/>
  <c r="J255" i="2"/>
  <c r="H255" i="2"/>
  <c r="K254" i="2"/>
  <c r="J254" i="2"/>
  <c r="H254" i="2"/>
  <c r="K253" i="2"/>
  <c r="J253" i="2"/>
  <c r="H253" i="2"/>
  <c r="K252" i="2"/>
  <c r="J252" i="2"/>
  <c r="H252" i="2"/>
  <c r="K251" i="2"/>
  <c r="J251" i="2"/>
  <c r="H251" i="2"/>
  <c r="K250" i="2"/>
  <c r="J250" i="2"/>
  <c r="H250" i="2"/>
  <c r="K249" i="2"/>
  <c r="J249" i="2"/>
  <c r="H249" i="2"/>
  <c r="K248" i="2"/>
  <c r="J248" i="2"/>
  <c r="H248" i="2"/>
  <c r="K247" i="2"/>
  <c r="J247" i="2"/>
  <c r="H247" i="2"/>
  <c r="K246" i="2"/>
  <c r="J246" i="2"/>
  <c r="I246" i="2"/>
  <c r="H246" i="2"/>
  <c r="K245" i="2"/>
  <c r="J245" i="2"/>
  <c r="H245" i="2"/>
  <c r="K244" i="2"/>
  <c r="J244" i="2"/>
  <c r="H244" i="2"/>
  <c r="K243" i="2"/>
  <c r="J243" i="2"/>
  <c r="H243" i="2"/>
  <c r="K242" i="2"/>
  <c r="J242" i="2"/>
  <c r="H242" i="2"/>
  <c r="K241" i="2"/>
  <c r="J241" i="2"/>
  <c r="H241" i="2"/>
  <c r="K240" i="2"/>
  <c r="J240" i="2"/>
  <c r="H240" i="2"/>
  <c r="K239" i="2"/>
  <c r="J239" i="2"/>
  <c r="K238" i="2"/>
  <c r="J238" i="2"/>
  <c r="H238" i="2"/>
  <c r="K237" i="2"/>
  <c r="J237" i="2"/>
  <c r="H237" i="2"/>
  <c r="K236" i="2"/>
  <c r="J236" i="2"/>
  <c r="H236" i="2"/>
  <c r="K235" i="2"/>
  <c r="J235" i="2"/>
  <c r="H235" i="2"/>
  <c r="K234" i="2"/>
  <c r="J234" i="2"/>
  <c r="H234" i="2"/>
  <c r="K233" i="2"/>
  <c r="J233" i="2"/>
  <c r="H233" i="2"/>
  <c r="K232" i="2"/>
  <c r="J232" i="2"/>
  <c r="H232" i="2"/>
  <c r="K231" i="2"/>
  <c r="J231" i="2"/>
  <c r="H231" i="2"/>
  <c r="K230" i="2"/>
  <c r="J230" i="2"/>
  <c r="K229" i="2"/>
  <c r="J229" i="2"/>
  <c r="H229" i="2"/>
  <c r="K228" i="2"/>
  <c r="H228" i="2"/>
  <c r="K227" i="2"/>
  <c r="J227" i="2"/>
  <c r="H227" i="2"/>
  <c r="K226" i="2"/>
  <c r="J226" i="2"/>
  <c r="H226" i="2"/>
  <c r="K225" i="2"/>
  <c r="J225" i="2"/>
  <c r="H225" i="2"/>
  <c r="K224" i="2"/>
  <c r="J224" i="2"/>
  <c r="H224" i="2"/>
  <c r="K223" i="2"/>
  <c r="J223" i="2"/>
  <c r="H223" i="2"/>
  <c r="K222" i="2"/>
  <c r="J222" i="2"/>
  <c r="H222" i="2"/>
  <c r="K221" i="2"/>
  <c r="J221" i="2"/>
  <c r="H221" i="2"/>
  <c r="K220" i="2"/>
  <c r="J220" i="2"/>
  <c r="H220" i="2"/>
  <c r="K219" i="2"/>
  <c r="J219" i="2"/>
  <c r="H219" i="2"/>
  <c r="K218" i="2"/>
  <c r="J218" i="2"/>
  <c r="H218" i="2"/>
  <c r="K217" i="2"/>
  <c r="J217" i="2"/>
  <c r="H217" i="2"/>
  <c r="K216" i="2"/>
  <c r="J216" i="2"/>
  <c r="H216" i="2"/>
  <c r="K215" i="2"/>
  <c r="J215" i="2"/>
  <c r="H215" i="2"/>
  <c r="K214" i="2"/>
  <c r="J214" i="2"/>
  <c r="H214" i="2"/>
  <c r="K213" i="2"/>
  <c r="J213" i="2"/>
  <c r="H213" i="2"/>
  <c r="K212" i="2"/>
  <c r="J212" i="2"/>
  <c r="H212" i="2"/>
  <c r="K211" i="2"/>
  <c r="J211" i="2"/>
  <c r="H211" i="2"/>
  <c r="K210" i="2"/>
  <c r="J210" i="2"/>
  <c r="K209" i="2"/>
  <c r="J209" i="2"/>
  <c r="K208" i="2"/>
  <c r="J208" i="2"/>
  <c r="K207" i="2"/>
  <c r="H207" i="2"/>
  <c r="K206" i="2"/>
  <c r="H206" i="2"/>
  <c r="K205" i="2"/>
  <c r="J205" i="2"/>
  <c r="H205" i="2"/>
  <c r="K204" i="2"/>
  <c r="J204" i="2"/>
  <c r="H204" i="2"/>
  <c r="K203" i="2"/>
  <c r="J203" i="2"/>
  <c r="H203" i="2"/>
  <c r="K202" i="2"/>
  <c r="J202" i="2"/>
  <c r="H202" i="2"/>
  <c r="K201" i="2"/>
  <c r="J201" i="2"/>
  <c r="H201" i="2"/>
  <c r="K200" i="2"/>
  <c r="J200" i="2"/>
  <c r="K199" i="2"/>
  <c r="H199" i="2"/>
  <c r="K198" i="2"/>
  <c r="J198" i="2"/>
  <c r="H198" i="2"/>
  <c r="K197" i="2"/>
  <c r="H197" i="2"/>
  <c r="K196" i="2"/>
  <c r="K195" i="2"/>
  <c r="J195" i="2"/>
  <c r="H195" i="2"/>
  <c r="K194" i="2"/>
  <c r="J194" i="2"/>
  <c r="H194" i="2"/>
  <c r="K193" i="2"/>
  <c r="J193" i="2"/>
  <c r="H193" i="2"/>
  <c r="K192" i="2"/>
  <c r="J192" i="2"/>
  <c r="H192" i="2"/>
  <c r="K191" i="2"/>
  <c r="J191" i="2"/>
  <c r="H191" i="2"/>
  <c r="K190" i="2"/>
  <c r="J190" i="2"/>
  <c r="H190" i="2"/>
  <c r="K189" i="2"/>
  <c r="J189" i="2"/>
  <c r="H189" i="2"/>
  <c r="K188" i="2"/>
  <c r="J188" i="2"/>
  <c r="H188" i="2"/>
  <c r="K187" i="2"/>
  <c r="J187" i="2"/>
  <c r="H187" i="2"/>
  <c r="K186" i="2"/>
  <c r="J186" i="2"/>
  <c r="H186" i="2"/>
  <c r="K185" i="2"/>
  <c r="J185" i="2"/>
  <c r="H185" i="2"/>
  <c r="K184" i="2"/>
  <c r="J184" i="2"/>
  <c r="H184" i="2"/>
  <c r="K183" i="2"/>
  <c r="J183" i="2"/>
  <c r="H183" i="2"/>
  <c r="K182" i="2"/>
  <c r="J182" i="2"/>
  <c r="H182" i="2"/>
  <c r="K181" i="2"/>
  <c r="J181" i="2"/>
  <c r="H181" i="2"/>
  <c r="K180" i="2"/>
  <c r="J180" i="2"/>
  <c r="H180" i="2"/>
  <c r="K179" i="2"/>
  <c r="J179" i="2"/>
  <c r="K178" i="2"/>
  <c r="J178" i="2"/>
  <c r="H178" i="2"/>
  <c r="K177" i="2"/>
  <c r="J177" i="2"/>
  <c r="H177" i="2"/>
  <c r="K176" i="2"/>
  <c r="J176" i="2"/>
  <c r="H176" i="2"/>
  <c r="K175" i="2"/>
  <c r="J175" i="2"/>
  <c r="H175" i="2"/>
  <c r="K174" i="2"/>
  <c r="J174" i="2"/>
  <c r="H174" i="2"/>
  <c r="K173" i="2"/>
  <c r="J173" i="2"/>
  <c r="H173" i="2"/>
  <c r="K172" i="2"/>
  <c r="J172" i="2"/>
  <c r="H172" i="2"/>
  <c r="K171" i="2"/>
  <c r="J171" i="2"/>
  <c r="H171" i="2"/>
  <c r="K170" i="2"/>
  <c r="J170" i="2"/>
  <c r="H170" i="2"/>
  <c r="K169" i="2"/>
  <c r="J169" i="2"/>
  <c r="H169" i="2"/>
  <c r="K168" i="2"/>
  <c r="J168" i="2"/>
  <c r="H168" i="2"/>
  <c r="K167" i="2"/>
  <c r="J167" i="2"/>
  <c r="H167" i="2"/>
  <c r="K166" i="2"/>
  <c r="J166" i="2"/>
  <c r="H166" i="2"/>
  <c r="K165" i="2"/>
  <c r="J165" i="2"/>
  <c r="H165" i="2"/>
  <c r="K164" i="2"/>
  <c r="J164" i="2"/>
  <c r="H164" i="2"/>
  <c r="K163" i="2"/>
  <c r="J163" i="2"/>
  <c r="H163" i="2"/>
  <c r="K162" i="2"/>
  <c r="J162" i="2"/>
  <c r="H162" i="2"/>
  <c r="K161" i="2"/>
  <c r="J161" i="2"/>
  <c r="H161" i="2"/>
  <c r="K160" i="2"/>
  <c r="J160" i="2"/>
  <c r="H160" i="2"/>
  <c r="K159" i="2"/>
  <c r="J159" i="2"/>
  <c r="H159" i="2"/>
  <c r="K158" i="2"/>
  <c r="J158" i="2"/>
  <c r="H158" i="2"/>
  <c r="K157" i="2"/>
  <c r="J157" i="2"/>
  <c r="H157" i="2"/>
  <c r="K156" i="2"/>
  <c r="H156" i="2"/>
  <c r="K155" i="2"/>
  <c r="J155" i="2"/>
  <c r="H155" i="2"/>
  <c r="K154" i="2"/>
  <c r="J154" i="2"/>
  <c r="H154" i="2"/>
  <c r="K153" i="2"/>
  <c r="J153" i="2"/>
  <c r="H153" i="2"/>
  <c r="K152" i="2"/>
  <c r="J152" i="2"/>
  <c r="K151" i="2"/>
  <c r="J151" i="2"/>
  <c r="K150" i="2"/>
  <c r="J150" i="2"/>
  <c r="H150" i="2"/>
  <c r="K149" i="2"/>
  <c r="J149" i="2"/>
  <c r="H149" i="2"/>
  <c r="K148" i="2"/>
  <c r="J148" i="2"/>
  <c r="H148" i="2"/>
  <c r="K147" i="2"/>
  <c r="J147" i="2"/>
  <c r="H147" i="2"/>
  <c r="K146" i="2"/>
  <c r="J146" i="2"/>
  <c r="H146" i="2"/>
  <c r="K145" i="2"/>
  <c r="J145" i="2"/>
  <c r="H145" i="2"/>
  <c r="K144" i="2"/>
  <c r="J144" i="2"/>
  <c r="K143" i="2"/>
  <c r="J143" i="2"/>
  <c r="K142" i="2"/>
  <c r="J142" i="2"/>
  <c r="H142" i="2"/>
  <c r="K141" i="2"/>
  <c r="J141" i="2"/>
  <c r="H141" i="2"/>
  <c r="K140" i="2"/>
  <c r="J140" i="2"/>
  <c r="H140" i="2"/>
  <c r="K139" i="2"/>
  <c r="J139" i="2"/>
  <c r="H139" i="2"/>
  <c r="K138" i="2"/>
  <c r="J138" i="2"/>
  <c r="H138" i="2"/>
  <c r="K137" i="2"/>
  <c r="J137" i="2"/>
  <c r="K136" i="2"/>
  <c r="J136" i="2"/>
  <c r="H136" i="2"/>
  <c r="K135" i="2"/>
  <c r="J135" i="2"/>
  <c r="H135" i="2"/>
  <c r="K134" i="2"/>
  <c r="J134" i="2"/>
  <c r="H134" i="2"/>
  <c r="K133" i="2"/>
  <c r="J133" i="2"/>
  <c r="H133" i="2"/>
  <c r="K132" i="2"/>
  <c r="J132" i="2"/>
  <c r="H132" i="2"/>
  <c r="K131" i="2"/>
  <c r="J131" i="2"/>
  <c r="H131" i="2"/>
  <c r="K130" i="2"/>
  <c r="J130" i="2"/>
  <c r="H130" i="2"/>
  <c r="K129" i="2"/>
  <c r="J129" i="2"/>
  <c r="H129" i="2"/>
  <c r="K128" i="2"/>
  <c r="J128" i="2"/>
  <c r="K127" i="2"/>
  <c r="J127" i="2"/>
  <c r="K126" i="2"/>
  <c r="J126" i="2"/>
  <c r="H126" i="2"/>
  <c r="K125" i="2"/>
  <c r="J125" i="2"/>
  <c r="H125" i="2"/>
  <c r="K124" i="2"/>
  <c r="J124" i="2"/>
  <c r="H124" i="2"/>
  <c r="K123" i="2"/>
  <c r="J123" i="2"/>
  <c r="H123" i="2"/>
  <c r="K122" i="2"/>
  <c r="J122" i="2"/>
  <c r="H122" i="2"/>
  <c r="K121" i="2"/>
  <c r="J121" i="2"/>
  <c r="H121" i="2"/>
  <c r="K120" i="2"/>
  <c r="J120" i="2"/>
  <c r="H120" i="2"/>
  <c r="K119" i="2"/>
  <c r="J119" i="2"/>
  <c r="H119" i="2"/>
  <c r="K118" i="2"/>
  <c r="H118" i="2"/>
  <c r="K117" i="2"/>
  <c r="J117" i="2"/>
  <c r="H117" i="2"/>
  <c r="K116" i="2"/>
  <c r="J116" i="2"/>
  <c r="H116" i="2"/>
  <c r="K115" i="2"/>
  <c r="J115" i="2"/>
  <c r="H115" i="2"/>
  <c r="K114" i="2"/>
  <c r="J114" i="2"/>
  <c r="H114" i="2"/>
  <c r="K113" i="2"/>
  <c r="J113" i="2"/>
  <c r="H113" i="2"/>
  <c r="K112" i="2"/>
  <c r="J112" i="2"/>
  <c r="H112" i="2"/>
  <c r="K111" i="2"/>
  <c r="J111" i="2"/>
  <c r="H111" i="2"/>
  <c r="K110" i="2"/>
  <c r="J110" i="2"/>
  <c r="H110" i="2"/>
  <c r="K109" i="2"/>
  <c r="J109" i="2"/>
  <c r="H109" i="2"/>
  <c r="K108" i="2"/>
  <c r="J108" i="2"/>
  <c r="H108" i="2"/>
  <c r="K107" i="2"/>
  <c r="J107" i="2"/>
  <c r="K106" i="2"/>
  <c r="J106" i="2"/>
  <c r="H106" i="2"/>
  <c r="K105" i="2"/>
  <c r="J105" i="2"/>
  <c r="H105" i="2"/>
  <c r="K104" i="2"/>
  <c r="J104" i="2"/>
  <c r="H104" i="2"/>
  <c r="K103" i="2"/>
  <c r="J103" i="2"/>
  <c r="H103" i="2"/>
  <c r="K102" i="2"/>
  <c r="J102" i="2"/>
  <c r="H102" i="2"/>
  <c r="K101" i="2"/>
  <c r="J101" i="2"/>
  <c r="H101" i="2"/>
  <c r="K100" i="2"/>
  <c r="J100" i="2"/>
  <c r="K99" i="2"/>
  <c r="J99" i="2"/>
  <c r="H99" i="2"/>
  <c r="K98" i="2"/>
  <c r="J98" i="2"/>
  <c r="H98" i="2"/>
  <c r="K97" i="2"/>
  <c r="J97" i="2"/>
  <c r="H97" i="2"/>
  <c r="K96" i="2"/>
  <c r="J96" i="2"/>
  <c r="H96" i="2"/>
  <c r="K95" i="2"/>
  <c r="J95" i="2"/>
  <c r="H95" i="2"/>
  <c r="K94" i="2"/>
  <c r="J94" i="2"/>
  <c r="H94" i="2"/>
  <c r="K93" i="2"/>
  <c r="J93" i="2"/>
  <c r="H93" i="2"/>
  <c r="K92" i="2"/>
  <c r="J92" i="2"/>
  <c r="H92" i="2"/>
  <c r="K91" i="2"/>
  <c r="J91" i="2"/>
  <c r="H91" i="2"/>
  <c r="K90" i="2"/>
  <c r="H90" i="2"/>
  <c r="K89" i="2"/>
  <c r="J89" i="2"/>
  <c r="H89" i="2"/>
  <c r="K88" i="2"/>
  <c r="J88" i="2"/>
  <c r="H88" i="2"/>
  <c r="K87" i="2"/>
  <c r="J87" i="2"/>
  <c r="H87" i="2"/>
  <c r="K86" i="2"/>
  <c r="J86" i="2"/>
  <c r="H86" i="2"/>
  <c r="K85" i="2"/>
  <c r="J85" i="2"/>
  <c r="K84" i="2"/>
  <c r="J84" i="2"/>
  <c r="K83" i="2"/>
  <c r="H83" i="2"/>
  <c r="K82" i="2"/>
  <c r="H82" i="2"/>
  <c r="K81" i="2"/>
  <c r="J81" i="2"/>
  <c r="H81" i="2"/>
  <c r="K80" i="2"/>
  <c r="J80" i="2"/>
  <c r="K79" i="2"/>
  <c r="J79" i="2"/>
  <c r="K78" i="2"/>
  <c r="J78" i="2"/>
  <c r="H78" i="2"/>
  <c r="K77" i="2"/>
  <c r="J77" i="2"/>
  <c r="K76" i="2"/>
  <c r="J76" i="2"/>
  <c r="H76" i="2"/>
  <c r="K75" i="2"/>
  <c r="J75" i="2"/>
  <c r="H75" i="2"/>
  <c r="K74" i="2"/>
  <c r="J74" i="2"/>
  <c r="H74" i="2"/>
  <c r="K73" i="2"/>
  <c r="H73" i="2"/>
  <c r="K72" i="2"/>
  <c r="J72" i="2"/>
  <c r="K71" i="2"/>
  <c r="J71" i="2"/>
  <c r="H71" i="2"/>
  <c r="K70" i="2"/>
  <c r="J70" i="2"/>
  <c r="H70" i="2"/>
  <c r="K69" i="2"/>
  <c r="J69" i="2"/>
  <c r="H69" i="2"/>
  <c r="K68" i="2"/>
  <c r="H68" i="2"/>
  <c r="K67" i="2"/>
  <c r="J67" i="2"/>
  <c r="K66" i="2"/>
  <c r="J66" i="2"/>
  <c r="K65" i="2"/>
  <c r="J65" i="2"/>
  <c r="H65" i="2"/>
  <c r="K64" i="2"/>
  <c r="J64" i="2"/>
  <c r="H64" i="2"/>
  <c r="K63" i="2"/>
  <c r="J63" i="2"/>
  <c r="H63" i="2"/>
  <c r="K62" i="2"/>
  <c r="J62" i="2"/>
  <c r="H62" i="2"/>
  <c r="K61" i="2"/>
  <c r="J61" i="2"/>
  <c r="H61" i="2"/>
  <c r="K60" i="2"/>
  <c r="J60" i="2"/>
  <c r="H60" i="2"/>
  <c r="K59" i="2"/>
  <c r="J59" i="2"/>
  <c r="H59" i="2"/>
  <c r="K58" i="2"/>
  <c r="J58" i="2"/>
  <c r="H58" i="2"/>
  <c r="K57" i="2"/>
  <c r="J57" i="2"/>
  <c r="H57" i="2"/>
  <c r="K56" i="2"/>
  <c r="J56" i="2"/>
  <c r="H56" i="2"/>
  <c r="K55" i="2"/>
  <c r="J55" i="2"/>
  <c r="K54" i="2"/>
  <c r="J54" i="2"/>
  <c r="H54" i="2"/>
  <c r="K53" i="2"/>
  <c r="J53" i="2"/>
  <c r="H53" i="2"/>
  <c r="K52" i="2"/>
  <c r="J52" i="2"/>
  <c r="H52" i="2"/>
  <c r="K51" i="2"/>
  <c r="J51" i="2"/>
  <c r="H51" i="2"/>
  <c r="K50" i="2"/>
  <c r="J50" i="2"/>
  <c r="H50" i="2"/>
  <c r="K49" i="2"/>
  <c r="J49" i="2"/>
  <c r="H49" i="2"/>
  <c r="K48" i="2"/>
  <c r="J48" i="2"/>
  <c r="H48" i="2"/>
  <c r="K47" i="2"/>
  <c r="J47" i="2"/>
  <c r="H47" i="2"/>
  <c r="K46" i="2"/>
  <c r="J46" i="2"/>
  <c r="K45" i="2"/>
  <c r="J45" i="2"/>
  <c r="K44" i="2"/>
  <c r="J44" i="2"/>
  <c r="K43" i="2"/>
  <c r="J43" i="2"/>
  <c r="H43" i="2"/>
  <c r="K42" i="2"/>
  <c r="J42" i="2"/>
  <c r="K41" i="2"/>
  <c r="J41" i="2"/>
  <c r="H41" i="2"/>
  <c r="K40" i="2"/>
  <c r="J40" i="2"/>
  <c r="H40" i="2"/>
  <c r="K39" i="2"/>
  <c r="J39" i="2"/>
  <c r="H39" i="2"/>
  <c r="K38" i="2"/>
  <c r="J38" i="2"/>
  <c r="H38" i="2"/>
  <c r="K37" i="2"/>
  <c r="J37" i="2"/>
  <c r="H37" i="2"/>
  <c r="K36" i="2"/>
  <c r="J36" i="2"/>
  <c r="H36" i="2"/>
  <c r="K35" i="2"/>
  <c r="J35" i="2"/>
  <c r="H35" i="2"/>
  <c r="K34" i="2"/>
  <c r="J34" i="2"/>
  <c r="H34" i="2"/>
  <c r="K33" i="2"/>
  <c r="J33" i="2"/>
  <c r="H33" i="2"/>
  <c r="K32" i="2"/>
  <c r="J32" i="2"/>
  <c r="H32" i="2"/>
  <c r="K31" i="2"/>
  <c r="J31" i="2"/>
  <c r="H31" i="2"/>
  <c r="K30" i="2"/>
  <c r="J30" i="2"/>
  <c r="H30" i="2"/>
  <c r="K29" i="2"/>
  <c r="J29" i="2"/>
  <c r="H29" i="2"/>
  <c r="K28" i="2"/>
  <c r="J28" i="2"/>
  <c r="H28" i="2"/>
  <c r="K27" i="2"/>
  <c r="J27" i="2"/>
  <c r="H27" i="2"/>
  <c r="K26" i="2"/>
  <c r="J26" i="2"/>
  <c r="H26" i="2"/>
  <c r="K25" i="2"/>
  <c r="J25" i="2"/>
  <c r="H25" i="2"/>
  <c r="K24" i="2"/>
  <c r="J24" i="2"/>
  <c r="H24" i="2"/>
  <c r="K23" i="2"/>
  <c r="H23" i="2"/>
  <c r="K22" i="2"/>
  <c r="J22" i="2"/>
  <c r="H22" i="2"/>
  <c r="K21" i="2"/>
  <c r="J21" i="2"/>
  <c r="H21" i="2"/>
  <c r="K20" i="2"/>
  <c r="J20" i="2"/>
  <c r="H20" i="2"/>
  <c r="K19" i="2"/>
  <c r="J19" i="2"/>
  <c r="H19" i="2"/>
  <c r="K18" i="2"/>
  <c r="J18" i="2"/>
  <c r="H18" i="2"/>
  <c r="K17" i="2"/>
  <c r="J17" i="2"/>
  <c r="H17" i="2"/>
  <c r="K16" i="2"/>
  <c r="J16" i="2"/>
  <c r="H16" i="2"/>
  <c r="K15" i="2"/>
  <c r="J15" i="2"/>
  <c r="H15" i="2"/>
  <c r="K14" i="2"/>
  <c r="J14" i="2"/>
  <c r="H14" i="2"/>
  <c r="K13" i="2"/>
  <c r="H13" i="2"/>
  <c r="K12" i="2"/>
  <c r="J12" i="2"/>
  <c r="H12" i="2"/>
  <c r="K11" i="2"/>
  <c r="J11" i="2"/>
  <c r="H11" i="2"/>
  <c r="K10" i="2"/>
  <c r="J10" i="2"/>
  <c r="H10" i="2"/>
  <c r="K9" i="2"/>
  <c r="J9" i="2"/>
  <c r="H9" i="2"/>
  <c r="K8" i="2"/>
  <c r="J8" i="2"/>
  <c r="H8" i="2"/>
  <c r="K7" i="2"/>
  <c r="J7" i="2"/>
  <c r="H7" i="2"/>
  <c r="K6" i="2"/>
  <c r="J6" i="2"/>
  <c r="H6" i="2"/>
  <c r="J5" i="2"/>
  <c r="H5" i="2"/>
  <c r="F5" i="2"/>
  <c r="K5" i="2" s="1"/>
  <c r="J4" i="2"/>
  <c r="H4" i="2"/>
  <c r="F4" i="2"/>
  <c r="K4" i="2" s="1"/>
  <c r="I68" i="3"/>
  <c r="F68" i="3"/>
  <c r="I67" i="3"/>
  <c r="F67" i="3"/>
  <c r="I66" i="3"/>
  <c r="F66" i="3"/>
  <c r="I65" i="3"/>
  <c r="F65" i="3"/>
  <c r="E65" i="3"/>
  <c r="I64" i="3"/>
  <c r="F64" i="3"/>
  <c r="I63" i="3"/>
  <c r="F63" i="3"/>
  <c r="I62" i="3"/>
  <c r="F62" i="3"/>
  <c r="I61" i="3"/>
  <c r="F61" i="3"/>
  <c r="I60" i="3"/>
  <c r="F60" i="3"/>
  <c r="I59" i="3"/>
  <c r="F59" i="3"/>
  <c r="I58" i="3"/>
  <c r="F58" i="3"/>
  <c r="I57" i="3"/>
  <c r="F57" i="3"/>
  <c r="I56" i="3"/>
  <c r="F56" i="3"/>
  <c r="I55" i="3"/>
  <c r="F55" i="3"/>
  <c r="I54" i="3"/>
  <c r="F54" i="3"/>
  <c r="I53" i="3"/>
  <c r="F53" i="3"/>
  <c r="I52" i="3"/>
  <c r="F52" i="3"/>
  <c r="I51" i="3"/>
  <c r="F51" i="3"/>
  <c r="I50" i="3"/>
  <c r="F50" i="3"/>
  <c r="I49" i="3"/>
  <c r="F49" i="3"/>
  <c r="I48" i="3"/>
  <c r="F48" i="3"/>
  <c r="I47" i="3"/>
  <c r="I46" i="3"/>
  <c r="F46" i="3"/>
  <c r="F45" i="3"/>
  <c r="I44" i="3"/>
  <c r="F44" i="3"/>
  <c r="I43" i="3"/>
  <c r="F43" i="3"/>
  <c r="I42" i="3"/>
  <c r="F42" i="3"/>
  <c r="I41" i="3"/>
  <c r="F41" i="3"/>
  <c r="I40" i="3"/>
  <c r="F40" i="3"/>
  <c r="I39" i="3"/>
  <c r="F39" i="3"/>
  <c r="I38" i="3"/>
  <c r="F38" i="3"/>
  <c r="H37" i="3"/>
  <c r="I37" i="3" s="1"/>
  <c r="H36" i="3"/>
  <c r="I36" i="3" s="1"/>
  <c r="H35" i="3"/>
  <c r="I35" i="3" s="1"/>
  <c r="F35" i="3"/>
  <c r="H34" i="3"/>
  <c r="I34" i="3" s="1"/>
  <c r="F34" i="3"/>
  <c r="H33" i="3"/>
  <c r="I33" i="3" s="1"/>
  <c r="F33" i="3"/>
  <c r="H32" i="3"/>
  <c r="I32" i="3" s="1"/>
  <c r="F32" i="3"/>
  <c r="H31" i="3"/>
  <c r="I31" i="3" s="1"/>
  <c r="F31" i="3"/>
  <c r="H30" i="3"/>
  <c r="I30" i="3" s="1"/>
  <c r="H29" i="3"/>
  <c r="I29" i="3" s="1"/>
  <c r="H28" i="3"/>
  <c r="I28" i="3" s="1"/>
  <c r="F28" i="3"/>
  <c r="I27" i="3"/>
  <c r="H27" i="3"/>
  <c r="F27" i="3"/>
  <c r="H26" i="3"/>
  <c r="I26" i="3" s="1"/>
  <c r="F26" i="3"/>
  <c r="H25" i="3"/>
  <c r="I25" i="3" s="1"/>
  <c r="I24" i="3"/>
  <c r="H24" i="3"/>
  <c r="H23" i="3"/>
  <c r="I23" i="3" s="1"/>
  <c r="F23" i="3"/>
  <c r="H22" i="3"/>
  <c r="I22" i="3" s="1"/>
  <c r="F22" i="3"/>
  <c r="H21" i="3"/>
  <c r="I21" i="3" s="1"/>
  <c r="F21" i="3"/>
  <c r="H20" i="3"/>
  <c r="I20" i="3" s="1"/>
  <c r="F20" i="3"/>
  <c r="H19" i="3"/>
  <c r="I19" i="3" s="1"/>
  <c r="F19" i="3"/>
  <c r="I18" i="3"/>
  <c r="H18" i="3"/>
  <c r="F18" i="3"/>
  <c r="H17" i="3"/>
  <c r="I17" i="3" s="1"/>
  <c r="F17" i="3"/>
  <c r="I16" i="3"/>
  <c r="H16" i="3"/>
  <c r="F16" i="3"/>
  <c r="H15" i="3"/>
  <c r="I15" i="3" s="1"/>
  <c r="F15" i="3"/>
  <c r="I14" i="3"/>
  <c r="H14" i="3"/>
  <c r="F14" i="3"/>
  <c r="H13" i="3"/>
  <c r="I13" i="3" s="1"/>
  <c r="F13" i="3"/>
  <c r="I12" i="3"/>
  <c r="H12" i="3"/>
  <c r="F12" i="3"/>
  <c r="H11" i="3"/>
  <c r="I11" i="3" s="1"/>
  <c r="F11" i="3"/>
  <c r="H10" i="3"/>
  <c r="I10" i="3" s="1"/>
  <c r="F10" i="3"/>
  <c r="I9" i="3"/>
  <c r="H9" i="3"/>
  <c r="F9" i="3"/>
  <c r="I8" i="3"/>
  <c r="H8" i="3"/>
  <c r="F8" i="3"/>
  <c r="H7" i="3"/>
  <c r="I7" i="3" s="1"/>
  <c r="F7" i="3"/>
  <c r="H6" i="3"/>
  <c r="I6" i="3" s="1"/>
  <c r="F6" i="3"/>
  <c r="I5" i="3"/>
  <c r="H5" i="3"/>
  <c r="F5" i="3"/>
  <c r="H4" i="3"/>
  <c r="I4" i="3" s="1"/>
  <c r="F4" i="3"/>
  <c r="H12" i="12" l="1"/>
  <c r="I12" i="8"/>
  <c r="J12" i="8" s="1"/>
  <c r="G12" i="8"/>
  <c r="L12" i="7"/>
  <c r="M12" i="7" s="1"/>
  <c r="K433" i="2"/>
  <c r="F4" i="5"/>
  <c r="G4" i="5" s="1"/>
  <c r="M5" i="7"/>
  <c r="J8" i="7"/>
  <c r="G10" i="8"/>
  <c r="G11" i="8"/>
  <c r="E4" i="1"/>
  <c r="B12" i="12"/>
  <c r="L8" i="7"/>
  <c r="M8" i="7" s="1"/>
</calcChain>
</file>

<file path=xl/comments1.xml><?xml version="1.0" encoding="utf-8"?>
<comments xmlns="http://schemas.openxmlformats.org/spreadsheetml/2006/main">
  <authors>
    <author>ysg</author>
  </authors>
  <commentList>
    <comment ref="F3" authorId="0">
      <text>
        <r>
          <rPr>
            <b/>
            <sz val="9"/>
            <rFont val="宋体"/>
            <charset val="134"/>
          </rPr>
          <t>ysg:</t>
        </r>
        <r>
          <rPr>
            <sz val="9"/>
            <rFont val="宋体"/>
            <charset val="134"/>
          </rPr>
          <t xml:space="preserve">
按国库集中支付数+12月份需支付的工资数再加上八项考核按实际指标数填列加上上级指标按照实际收到数填列
</t>
        </r>
      </text>
    </comment>
  </commentList>
</comments>
</file>

<file path=xl/comments2.xml><?xml version="1.0" encoding="utf-8"?>
<comments xmlns="http://schemas.openxmlformats.org/spreadsheetml/2006/main">
  <authors>
    <author>ysg</author>
  </authors>
  <commentList>
    <comment ref="C7" authorId="0">
      <text>
        <r>
          <rPr>
            <b/>
            <sz val="9"/>
            <rFont val="宋体"/>
            <charset val="134"/>
          </rPr>
          <t>ysg:</t>
        </r>
        <r>
          <rPr>
            <sz val="9"/>
            <rFont val="宋体"/>
            <charset val="134"/>
          </rPr>
          <t xml:space="preserve">
含2017年新增全面推开营业税改征增值税试点后体制调整税收返还基数2645万元
</t>
        </r>
      </text>
    </comment>
    <comment ref="A15" authorId="0">
      <text>
        <r>
          <rPr>
            <b/>
            <sz val="9"/>
            <rFont val="宋体"/>
            <charset val="134"/>
          </rPr>
          <t>ysg:</t>
        </r>
        <r>
          <rPr>
            <sz val="9"/>
            <rFont val="宋体"/>
            <charset val="134"/>
          </rPr>
          <t xml:space="preserve">
含 衡阳市市级补助收入1567万元
</t>
        </r>
      </text>
    </comment>
  </commentList>
</comments>
</file>

<file path=xl/sharedStrings.xml><?xml version="1.0" encoding="utf-8"?>
<sst xmlns="http://schemas.openxmlformats.org/spreadsheetml/2006/main" count="1524" uniqueCount="752">
  <si>
    <t>耒阳市2017年度一般公共预算收入完成情况表（附表1）</t>
  </si>
  <si>
    <t>单位：万元</t>
  </si>
  <si>
    <t>科目名称</t>
  </si>
  <si>
    <t>年初预算</t>
  </si>
  <si>
    <t>预算调整</t>
  </si>
  <si>
    <t>调整预算数</t>
  </si>
  <si>
    <t>完成数</t>
  </si>
  <si>
    <t>占调整预算%</t>
  </si>
  <si>
    <t>上年完成</t>
  </si>
  <si>
    <t>比上年增减</t>
  </si>
  <si>
    <t>增长%</t>
  </si>
  <si>
    <t>一、税收收入</t>
  </si>
  <si>
    <t>1、增值税37.5%</t>
  </si>
  <si>
    <t>2、营业税37.5%</t>
  </si>
  <si>
    <t>3、企业所得税28%</t>
  </si>
  <si>
    <t>其中:国税</t>
  </si>
  <si>
    <t xml:space="preserve">     地税</t>
  </si>
  <si>
    <t>4、个人所得税28%</t>
  </si>
  <si>
    <t>其中：地税</t>
  </si>
  <si>
    <t>5、资源税75%</t>
  </si>
  <si>
    <t>6、城市维护建设税</t>
  </si>
  <si>
    <t>7、房产税</t>
  </si>
  <si>
    <t>8、印花税</t>
  </si>
  <si>
    <t>9、城镇土地使用税70%</t>
  </si>
  <si>
    <t>10、土地增值税</t>
  </si>
  <si>
    <t>11、车船税</t>
  </si>
  <si>
    <r>
      <rPr>
        <sz val="10"/>
        <rFont val="宋体"/>
        <charset val="134"/>
      </rPr>
      <t>1</t>
    </r>
    <r>
      <rPr>
        <sz val="10"/>
        <rFont val="宋体"/>
        <charset val="134"/>
      </rPr>
      <t>2</t>
    </r>
    <r>
      <rPr>
        <sz val="10"/>
        <rFont val="宋体"/>
        <charset val="134"/>
      </rPr>
      <t>、耕地占用税</t>
    </r>
  </si>
  <si>
    <r>
      <rPr>
        <sz val="10"/>
        <rFont val="宋体"/>
        <charset val="134"/>
      </rPr>
      <t>1</t>
    </r>
    <r>
      <rPr>
        <sz val="10"/>
        <rFont val="宋体"/>
        <charset val="134"/>
      </rPr>
      <t>3</t>
    </r>
    <r>
      <rPr>
        <sz val="10"/>
        <rFont val="宋体"/>
        <charset val="134"/>
      </rPr>
      <t>、契税</t>
    </r>
  </si>
  <si>
    <r>
      <rPr>
        <sz val="10"/>
        <rFont val="宋体"/>
        <charset val="134"/>
      </rPr>
      <t>1</t>
    </r>
    <r>
      <rPr>
        <sz val="10"/>
        <rFont val="宋体"/>
        <charset val="134"/>
      </rPr>
      <t>4</t>
    </r>
    <r>
      <rPr>
        <sz val="10"/>
        <rFont val="宋体"/>
        <charset val="134"/>
      </rPr>
      <t>、烟叶税</t>
    </r>
  </si>
  <si>
    <t>二、非税收入</t>
  </si>
  <si>
    <t>15、专项收入</t>
  </si>
  <si>
    <t>其中:排污费收入</t>
  </si>
  <si>
    <t xml:space="preserve">    水资源费收入</t>
  </si>
  <si>
    <t xml:space="preserve">    教育费附加收入</t>
  </si>
  <si>
    <t xml:space="preserve">    地方教育附加收入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</si>
  <si>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</si>
  <si>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</si>
  <si>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</si>
  <si>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</si>
  <si>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</si>
  <si>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t>
  </si>
  <si>
    <t>16、行政事业性收费收入</t>
  </si>
  <si>
    <t>17、罚没收入</t>
  </si>
  <si>
    <t>18、国有资本经营收入</t>
  </si>
  <si>
    <t>其中:其他股利、股息收入</t>
  </si>
  <si>
    <t>19、国有资源（资产）有偿使用收入</t>
  </si>
  <si>
    <t xml:space="preserve">    其中：利息收入</t>
  </si>
  <si>
    <t xml:space="preserve">    行政单位国有资产处置收入</t>
  </si>
  <si>
    <t xml:space="preserve">    事业单位国有资产处置收入</t>
  </si>
  <si>
    <t xml:space="preserve">    其他非经营性国有资产收入</t>
  </si>
  <si>
    <t xml:space="preserve">    探矿权、采矿权价款收入</t>
  </si>
  <si>
    <t xml:space="preserve">    出租车经营性国有资产收入</t>
  </si>
  <si>
    <t xml:space="preserve">    其他国有资源(资产)有偿使用收入</t>
  </si>
  <si>
    <t>20、政府住房基金收入</t>
  </si>
  <si>
    <t>21、其他收入</t>
  </si>
  <si>
    <t>市本级收入</t>
  </si>
  <si>
    <t>上划中央收入</t>
  </si>
  <si>
    <t xml:space="preserve">  其中：增值税50%</t>
  </si>
  <si>
    <t xml:space="preserve">      营业税</t>
  </si>
  <si>
    <t xml:space="preserve">      消费税100%</t>
  </si>
  <si>
    <r>
      <rPr>
        <sz val="10"/>
        <rFont val="宋体"/>
        <charset val="134"/>
      </rPr>
      <t xml:space="preserve">  </t>
    </r>
    <r>
      <rPr>
        <sz val="10"/>
        <rFont val="宋体"/>
        <charset val="134"/>
      </rPr>
      <t xml:space="preserve">    </t>
    </r>
    <r>
      <rPr>
        <sz val="10"/>
        <rFont val="宋体"/>
        <charset val="134"/>
      </rPr>
      <t>企业所得税60%</t>
    </r>
  </si>
  <si>
    <t xml:space="preserve">      个人所得税60%</t>
  </si>
  <si>
    <t>上划省级收入</t>
  </si>
  <si>
    <t>其中:增值税12.5%</t>
  </si>
  <si>
    <t xml:space="preserve">     营业税</t>
  </si>
  <si>
    <t xml:space="preserve">     企业所得税12%</t>
  </si>
  <si>
    <t xml:space="preserve">     个人所得税12%</t>
  </si>
  <si>
    <t xml:space="preserve">     资源税25%</t>
  </si>
  <si>
    <t xml:space="preserve">     城镇土地使用税30%</t>
  </si>
  <si>
    <t>财政总收入</t>
  </si>
  <si>
    <t>其中： 税收收入</t>
  </si>
  <si>
    <t xml:space="preserve">       税收收入比重%</t>
  </si>
  <si>
    <t>国  税  局</t>
  </si>
  <si>
    <t>地  税  局</t>
  </si>
  <si>
    <t>财  政  局</t>
  </si>
  <si>
    <t>耒阳市2017年一般公共预算支出完成情况（附表2）</t>
  </si>
  <si>
    <t>级次</t>
  </si>
  <si>
    <t>年初预算数</t>
  </si>
  <si>
    <t>上年完成数</t>
  </si>
  <si>
    <t>增减%</t>
  </si>
  <si>
    <t>结转下年</t>
  </si>
  <si>
    <t>支出合计</t>
  </si>
  <si>
    <t>类</t>
  </si>
  <si>
    <t>※一般公共服务支出※</t>
  </si>
  <si>
    <t>款</t>
  </si>
  <si>
    <t>【人大事务】</t>
  </si>
  <si>
    <t>项</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</si>
  <si>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</si>
  <si>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</si>
  <si>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</si>
  <si>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</si>
  <si>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</si>
  <si>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</si>
  <si>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其他人大事务支出</t>
  </si>
  <si>
    <t>【政协事务】</t>
  </si>
  <si>
    <t xml:space="preserve">  政协会议</t>
  </si>
  <si>
    <t xml:space="preserve">  委员视察</t>
  </si>
  <si>
    <t xml:space="preserve">  参政议政</t>
  </si>
  <si>
    <t>【政府办公厅（室）及相关机构事务】</t>
  </si>
  <si>
    <t xml:space="preserve">  专项业务活动</t>
  </si>
  <si>
    <t xml:space="preserve">  法制建设</t>
  </si>
  <si>
    <t xml:space="preserve">  信访事务</t>
  </si>
  <si>
    <t>【发展与改革事务】</t>
  </si>
  <si>
    <t xml:space="preserve">  物价管理</t>
  </si>
  <si>
    <t xml:space="preserve">  其他发展与改革事务支出</t>
  </si>
  <si>
    <t>【统计信息事务】</t>
  </si>
  <si>
    <t xml:space="preserve">  信息事务</t>
  </si>
  <si>
    <t xml:space="preserve">  专项统计业务</t>
  </si>
  <si>
    <t xml:space="preserve">  统计管理</t>
  </si>
  <si>
    <t xml:space="preserve">  专项普查活动</t>
  </si>
  <si>
    <t xml:space="preserve">  统计抽样调查</t>
  </si>
  <si>
    <t>【财政事务】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</si>
  <si>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</si>
  <si>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</si>
  <si>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</si>
  <si>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</si>
  <si>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</si>
  <si>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</si>
  <si>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【审计事务】</t>
  </si>
  <si>
    <t xml:space="preserve">  审计业务</t>
  </si>
  <si>
    <t>【人力资源事务】</t>
  </si>
  <si>
    <t xml:space="preserve">  军队转业干部安置</t>
  </si>
  <si>
    <t xml:space="preserve">  引进人才费用</t>
  </si>
  <si>
    <t xml:space="preserve">  其他人力资源事务支出</t>
  </si>
  <si>
    <t>【纪检监察事务】</t>
  </si>
  <si>
    <t>【商贸事务】</t>
  </si>
  <si>
    <t xml:space="preserve">  对外贸易管理</t>
  </si>
  <si>
    <t xml:space="preserve">  招商引资</t>
  </si>
  <si>
    <t>【知识产权事务】</t>
  </si>
  <si>
    <t xml:space="preserve">  国家知识产权战略</t>
  </si>
  <si>
    <t xml:space="preserve">  其他知识产权事务支出</t>
  </si>
  <si>
    <t>【工商行政管理事务】</t>
  </si>
  <si>
    <t xml:space="preserve">  工商行政管理专项</t>
  </si>
  <si>
    <t xml:space="preserve">  执法办案专项</t>
  </si>
  <si>
    <t xml:space="preserve">  消费者权益保护</t>
  </si>
  <si>
    <t>【质量技术监督与检验检疫事务】</t>
  </si>
  <si>
    <t xml:space="preserve">  质量技术监督行政执法及业务管理</t>
  </si>
  <si>
    <t xml:space="preserve">  质量技术监督技术支持</t>
  </si>
  <si>
    <t xml:space="preserve">  标准化管理</t>
  </si>
  <si>
    <t>【民族事务】</t>
  </si>
  <si>
    <t xml:space="preserve"> 民族工作专项</t>
  </si>
  <si>
    <t>【宗教事务】</t>
  </si>
  <si>
    <t>【港澳台侨事务】</t>
  </si>
  <si>
    <t xml:space="preserve">  台湾事务</t>
  </si>
  <si>
    <t xml:space="preserve">  华侨事务</t>
  </si>
  <si>
    <t>【档案事务】</t>
  </si>
  <si>
    <t xml:space="preserve">  档案馆</t>
  </si>
  <si>
    <t>【民主党派及工商联事务】</t>
  </si>
  <si>
    <r>
      <rPr>
        <sz val="9"/>
        <color indexed="8"/>
        <rFont val="宋体"/>
        <charset val="134"/>
      </rPr>
      <t xml:space="preserve"> </t>
    </r>
    <r>
      <rPr>
        <sz val="9"/>
        <color indexed="8"/>
        <rFont val="宋体"/>
        <charset val="134"/>
      </rPr>
      <t xml:space="preserve"> 其他民主党派及工商联事务支出</t>
    </r>
  </si>
  <si>
    <t>【群众团体事务】</t>
  </si>
  <si>
    <t>【党委办公厅（室）及相关机构事务】</t>
  </si>
  <si>
    <r>
      <rPr>
        <sz val="9"/>
        <color indexed="8"/>
        <rFont val="宋体"/>
        <charset val="134"/>
      </rPr>
      <t xml:space="preserve"> </t>
    </r>
    <r>
      <rPr>
        <sz val="9"/>
        <color indexed="8"/>
        <rFont val="宋体"/>
        <charset val="134"/>
      </rPr>
      <t xml:space="preserve"> 专项业务</t>
    </r>
  </si>
  <si>
    <t>【组织事务】</t>
  </si>
  <si>
    <t xml:space="preserve">  其他组织事务支出</t>
  </si>
  <si>
    <t>【宣传事务】</t>
  </si>
  <si>
    <t>【统战事务】</t>
  </si>
  <si>
    <t xml:space="preserve">  其他统战事务支出</t>
  </si>
  <si>
    <t>【其他一般公共服务支出】</t>
  </si>
  <si>
    <t xml:space="preserve">  国家赔偿费用支出</t>
  </si>
  <si>
    <t xml:space="preserve">  其他一般公共服务支出</t>
  </si>
  <si>
    <t>※国防支出※</t>
  </si>
  <si>
    <t>【国防动员】</t>
  </si>
  <si>
    <t xml:space="preserve">  兵役征集</t>
  </si>
  <si>
    <t xml:space="preserve">  人民防空</t>
  </si>
  <si>
    <t xml:space="preserve">  国防教育</t>
  </si>
  <si>
    <r>
      <rPr>
        <sz val="9"/>
        <color indexed="8"/>
        <rFont val="宋体"/>
        <charset val="134"/>
      </rPr>
      <t xml:space="preserve"> </t>
    </r>
    <r>
      <rPr>
        <sz val="9"/>
        <color indexed="8"/>
        <rFont val="宋体"/>
        <charset val="134"/>
      </rPr>
      <t xml:space="preserve"> </t>
    </r>
    <r>
      <rPr>
        <sz val="9"/>
        <color indexed="8"/>
        <rFont val="宋体"/>
        <charset val="134"/>
      </rPr>
      <t>预备役部队</t>
    </r>
  </si>
  <si>
    <t xml:space="preserve">  其他国防动员支出</t>
  </si>
  <si>
    <t>※公共安全支出※</t>
  </si>
  <si>
    <t>【武装警察】</t>
  </si>
  <si>
    <t xml:space="preserve">  消防</t>
  </si>
  <si>
    <t xml:space="preserve">  警卫</t>
  </si>
  <si>
    <t>【公安】</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</si>
  <si>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</si>
  <si>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</si>
  <si>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</si>
  <si>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</si>
  <si>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</si>
  <si>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</si>
  <si>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</si>
  <si>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网络侦控管理</t>
  </si>
  <si>
    <t xml:space="preserve">  反恐怖</t>
  </si>
  <si>
    <t xml:space="preserve">  居民身份证管理</t>
  </si>
  <si>
    <t xml:space="preserve">  拘押收教场所管理</t>
  </si>
  <si>
    <t xml:space="preserve">  警犬繁育及训养</t>
  </si>
  <si>
    <t>【检察】</t>
  </si>
  <si>
    <r>
      <rPr>
        <sz val="9"/>
        <color indexed="8"/>
        <rFont val="宋体"/>
        <charset val="134"/>
      </rPr>
      <t xml:space="preserve"> </t>
    </r>
    <r>
      <rPr>
        <sz val="9"/>
        <color indexed="8"/>
        <rFont val="宋体"/>
        <charset val="134"/>
      </rPr>
      <t xml:space="preserve"> “两房”建设</t>
    </r>
  </si>
  <si>
    <r>
      <rPr>
        <sz val="9"/>
        <color indexed="8"/>
        <rFont val="宋体"/>
        <charset val="134"/>
      </rPr>
      <t xml:space="preserve"> </t>
    </r>
    <r>
      <rPr>
        <sz val="9"/>
        <color indexed="8"/>
        <rFont val="宋体"/>
        <charset val="134"/>
      </rPr>
      <t xml:space="preserve"> 其他检察支出</t>
    </r>
  </si>
  <si>
    <t>【法院】</t>
  </si>
  <si>
    <t xml:space="preserve">  案件审判</t>
  </si>
  <si>
    <t xml:space="preserve">  “两庭”建设</t>
  </si>
  <si>
    <t>【司法】</t>
  </si>
  <si>
    <t xml:space="preserve">  基层司法业务</t>
  </si>
  <si>
    <t xml:space="preserve">  法律援助</t>
  </si>
  <si>
    <t xml:space="preserve">  社区矫正</t>
  </si>
  <si>
    <t>【其他公共安全支出】</t>
  </si>
  <si>
    <t xml:space="preserve">  其他公共安全支出</t>
  </si>
  <si>
    <t>※教育支出※</t>
  </si>
  <si>
    <t>【教育管理事务】</t>
  </si>
  <si>
    <t>【普通教育】</t>
  </si>
  <si>
    <t xml:space="preserve">  学前教育</t>
  </si>
  <si>
    <t xml:space="preserve">  小学教育</t>
  </si>
  <si>
    <t xml:space="preserve">  初中教育</t>
  </si>
  <si>
    <t xml:space="preserve">  高中教育</t>
  </si>
  <si>
    <t xml:space="preserve">  其他普通教育支出</t>
  </si>
  <si>
    <t>【职业教育】</t>
  </si>
  <si>
    <t xml:space="preserve">  中专教育</t>
  </si>
  <si>
    <t xml:space="preserve">  职业高中教育</t>
  </si>
  <si>
    <t xml:space="preserve">  其他职业教育支出</t>
  </si>
  <si>
    <t>【特殊教育】</t>
  </si>
  <si>
    <t xml:space="preserve">  特殊学校教育</t>
  </si>
  <si>
    <t>【进修及培训】</t>
  </si>
  <si>
    <t xml:space="preserve">  教师进修</t>
  </si>
  <si>
    <t xml:space="preserve">  干部教育</t>
  </si>
  <si>
    <t>【教育费附加安排的支出】</t>
  </si>
  <si>
    <t xml:space="preserve">  农村中小学校舍建设</t>
  </si>
  <si>
    <t xml:space="preserve">  城市中小学教学设施</t>
  </si>
  <si>
    <t xml:space="preserve">  中等职业学校教学设施</t>
  </si>
  <si>
    <t xml:space="preserve">  其他教育费附加安排的支出</t>
  </si>
  <si>
    <t>【其他教育支出】</t>
  </si>
  <si>
    <t xml:space="preserve">  其他教育支出</t>
  </si>
  <si>
    <t>※科学技术支出※</t>
  </si>
  <si>
    <t>【科学技术管理事务】</t>
  </si>
  <si>
    <t xml:space="preserve">  机关服务</t>
  </si>
  <si>
    <t xml:space="preserve">  其他科学技术管理事务支出</t>
  </si>
  <si>
    <t>【技术研究与开发】</t>
  </si>
  <si>
    <t xml:space="preserve">  应用技术研究与开发</t>
  </si>
  <si>
    <r>
      <rPr>
        <sz val="9"/>
        <color indexed="8"/>
        <rFont val="宋体"/>
        <charset val="134"/>
      </rPr>
      <t xml:space="preserve"> </t>
    </r>
    <r>
      <rPr>
        <sz val="9"/>
        <color indexed="8"/>
        <rFont val="宋体"/>
        <charset val="134"/>
      </rPr>
      <t xml:space="preserve"> 产业技术研究与开发</t>
    </r>
  </si>
  <si>
    <t xml:space="preserve">  科技成果转化与扩散</t>
  </si>
  <si>
    <t xml:space="preserve">  其他技术研究与开发支出</t>
  </si>
  <si>
    <t>【科学技术普及】</t>
  </si>
  <si>
    <t xml:space="preserve">  机构运行</t>
  </si>
  <si>
    <t xml:space="preserve">  科普活动</t>
  </si>
  <si>
    <t xml:space="preserve">  青少年科技活动</t>
  </si>
  <si>
    <t xml:space="preserve">  科技馆站</t>
  </si>
  <si>
    <r>
      <rPr>
        <sz val="9"/>
        <color indexed="8"/>
        <rFont val="宋体"/>
        <charset val="134"/>
      </rPr>
      <t xml:space="preserve"> </t>
    </r>
    <r>
      <rPr>
        <sz val="9"/>
        <color indexed="8"/>
        <rFont val="宋体"/>
        <charset val="134"/>
      </rPr>
      <t xml:space="preserve"> 其他科学技术普及支出</t>
    </r>
  </si>
  <si>
    <t>【科技重大项目】</t>
  </si>
  <si>
    <t xml:space="preserve">  重大研发计划</t>
  </si>
  <si>
    <t>【其他科学技术支出】</t>
  </si>
  <si>
    <t xml:space="preserve">  科技奖励</t>
  </si>
  <si>
    <t xml:space="preserve">  其他科学技术支出</t>
  </si>
  <si>
    <t>※文化体育与传媒支出※</t>
  </si>
  <si>
    <t>【文化】</t>
  </si>
  <si>
    <t xml:space="preserve">  图书馆</t>
  </si>
  <si>
    <t xml:space="preserve">  艺术表演团体</t>
  </si>
  <si>
    <t xml:space="preserve">  群众文化</t>
  </si>
  <si>
    <t xml:space="preserve">  文化创作与保护</t>
  </si>
  <si>
    <t xml:space="preserve">  文化市场管理</t>
  </si>
  <si>
    <t xml:space="preserve">  其他文化支出</t>
  </si>
  <si>
    <t>【文物】</t>
  </si>
  <si>
    <t xml:space="preserve">  文物保护</t>
  </si>
  <si>
    <t xml:space="preserve">  博物馆</t>
  </si>
  <si>
    <t xml:space="preserve">  其他文物支出</t>
  </si>
  <si>
    <t>【体育】</t>
  </si>
  <si>
    <r>
      <rPr>
        <sz val="9"/>
        <color indexed="8"/>
        <rFont val="宋体"/>
        <charset val="134"/>
      </rPr>
      <t xml:space="preserve"> </t>
    </r>
    <r>
      <rPr>
        <sz val="9"/>
        <color indexed="8"/>
        <rFont val="宋体"/>
        <charset val="134"/>
      </rPr>
      <t xml:space="preserve"> 行政运行</t>
    </r>
  </si>
  <si>
    <t xml:space="preserve">  运动项目管理</t>
  </si>
  <si>
    <t xml:space="preserve">  体育竞赛</t>
  </si>
  <si>
    <t xml:space="preserve">  体育训练</t>
  </si>
  <si>
    <t xml:space="preserve">  体育场馆</t>
  </si>
  <si>
    <t xml:space="preserve">  群众体育</t>
  </si>
  <si>
    <t xml:space="preserve">  其他体育支出</t>
  </si>
  <si>
    <t>【新闻出版广播影视】</t>
  </si>
  <si>
    <t xml:space="preserve">  广播</t>
  </si>
  <si>
    <t xml:space="preserve">  电视</t>
  </si>
  <si>
    <t xml:space="preserve">  电影</t>
  </si>
  <si>
    <t xml:space="preserve">  其他新闻出版广播影视支出</t>
  </si>
  <si>
    <t>【其他文化体育与传媒支出】</t>
  </si>
  <si>
    <t xml:space="preserve">  其他文化体育与传媒支出</t>
  </si>
  <si>
    <t>※社会保障和就业支出※</t>
  </si>
  <si>
    <t>【人力资源和社会保障管理事务】</t>
  </si>
  <si>
    <t xml:space="preserve">  劳动保障监察</t>
  </si>
  <si>
    <t xml:space="preserve">  社会保险经办机构</t>
  </si>
  <si>
    <t xml:space="preserve">  劳动关系和维权</t>
  </si>
  <si>
    <t xml:space="preserve">  其他人力资源和社会保障管理事务支出</t>
  </si>
  <si>
    <t>【民政管理事务】</t>
  </si>
  <si>
    <t xml:space="preserve">  老龄事务</t>
  </si>
  <si>
    <t xml:space="preserve">  民间组织管理</t>
  </si>
  <si>
    <t xml:space="preserve">  行政区划和地名管理</t>
  </si>
  <si>
    <t xml:space="preserve">  基层政权和社区建设</t>
  </si>
  <si>
    <t xml:space="preserve">  其他民政管理事务支出</t>
  </si>
  <si>
    <t>【行政事业单位离退休】</t>
  </si>
  <si>
    <t xml:space="preserve">  归口管理的行政单位离退休</t>
  </si>
  <si>
    <r>
      <rPr>
        <sz val="9"/>
        <color indexed="8"/>
        <rFont val="宋体"/>
        <charset val="134"/>
      </rPr>
      <t xml:space="preserve"> </t>
    </r>
    <r>
      <rPr>
        <sz val="9"/>
        <color indexed="8"/>
        <rFont val="宋体"/>
        <charset val="134"/>
      </rPr>
      <t xml:space="preserve"> 事业单位离退休</t>
    </r>
  </si>
  <si>
    <t xml:space="preserve">  未归口管理的行政单位离退休</t>
  </si>
  <si>
    <t xml:space="preserve">  对机关事业单位基本养老保险基金的补助</t>
  </si>
  <si>
    <t xml:space="preserve">  其他行政事业单位离退休支出</t>
  </si>
  <si>
    <t>【企业改革补助】</t>
  </si>
  <si>
    <t xml:space="preserve">  企业关闭破产补助</t>
  </si>
  <si>
    <t xml:space="preserve">  其他企业改革发展补助</t>
  </si>
  <si>
    <t>【就业补助】</t>
  </si>
  <si>
    <t xml:space="preserve">  职业培训补贴</t>
  </si>
  <si>
    <t xml:space="preserve">  其他就业补助支出</t>
  </si>
  <si>
    <t>【抚恤】</t>
  </si>
  <si>
    <t xml:space="preserve">  死亡抚恤</t>
  </si>
  <si>
    <t xml:space="preserve">  在乡复员、退伍军人生活补助</t>
  </si>
  <si>
    <t xml:space="preserve">  优抚事业单位支出</t>
  </si>
  <si>
    <t xml:space="preserve">  义务兵优待</t>
  </si>
  <si>
    <t xml:space="preserve">  其他优抚支出</t>
  </si>
  <si>
    <t>【退役安置】</t>
  </si>
  <si>
    <t xml:space="preserve">  退役士兵安置</t>
  </si>
  <si>
    <t xml:space="preserve">  军队移交政府的离退休人员安置</t>
  </si>
  <si>
    <t xml:space="preserve">  军队移交政府离退休干部管理机构</t>
  </si>
  <si>
    <t xml:space="preserve">  退役士兵管理教育</t>
  </si>
  <si>
    <t>【社会福利】</t>
  </si>
  <si>
    <t xml:space="preserve">  儿童福利</t>
  </si>
  <si>
    <t xml:space="preserve">  老年福利</t>
  </si>
  <si>
    <t xml:space="preserve">  殡葬</t>
  </si>
  <si>
    <t xml:space="preserve">  社会福利事业单位</t>
  </si>
  <si>
    <t>【残疾人事业】</t>
  </si>
  <si>
    <t xml:space="preserve">  残疾人康复</t>
  </si>
  <si>
    <t xml:space="preserve">  残疾人就业和扶贫</t>
  </si>
  <si>
    <t xml:space="preserve">  残疾人生活和护理补贴</t>
  </si>
  <si>
    <t xml:space="preserve">  其他残疾人事业支出</t>
  </si>
  <si>
    <t>【自然灾害生活救助】</t>
  </si>
  <si>
    <t xml:space="preserve">  中央自然灾害生活补助</t>
  </si>
  <si>
    <t xml:space="preserve">  地方自然灾害生活补助</t>
  </si>
  <si>
    <t xml:space="preserve">  自然灾害灾后重建补助</t>
  </si>
  <si>
    <t>【红十字事业】</t>
  </si>
  <si>
    <t>【最低生活保障】</t>
  </si>
  <si>
    <t xml:space="preserve">  城市最低生活保障金支出</t>
  </si>
  <si>
    <t xml:space="preserve">  农村最低生活保障金支出</t>
  </si>
  <si>
    <t>【临时救助】</t>
  </si>
  <si>
    <t xml:space="preserve">  临时救助支出</t>
  </si>
  <si>
    <t xml:space="preserve">  流浪乞讨人员救助支出</t>
  </si>
  <si>
    <t>【特困人员救助供养】</t>
  </si>
  <si>
    <r>
      <rPr>
        <sz val="9"/>
        <color indexed="8"/>
        <rFont val="宋体"/>
        <charset val="134"/>
      </rPr>
      <t xml:space="preserve"> </t>
    </r>
    <r>
      <rPr>
        <sz val="9"/>
        <color indexed="8"/>
        <rFont val="宋体"/>
        <charset val="134"/>
      </rPr>
      <t xml:space="preserve"> 城市特困人员救助供养支出</t>
    </r>
  </si>
  <si>
    <t xml:space="preserve">  农村特困人员救助供养支出</t>
  </si>
  <si>
    <t>【其他生活救助】</t>
  </si>
  <si>
    <t xml:space="preserve">  其他农村生活救助</t>
  </si>
  <si>
    <t>【财政对基本养老保险基金的补助】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</si>
  <si>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</si>
  <si>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</si>
  <si>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</si>
  <si>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【财政对其他社会保险基金的补助】</t>
  </si>
  <si>
    <t xml:space="preserve">  财政对工伤保险基金的补助</t>
  </si>
  <si>
    <r>
      <rPr>
        <sz val="9"/>
        <color indexed="8"/>
        <rFont val="宋体"/>
        <charset val="134"/>
      </rPr>
      <t xml:space="preserve"> </t>
    </r>
    <r>
      <rPr>
        <sz val="9"/>
        <color indexed="8"/>
        <rFont val="宋体"/>
        <charset val="134"/>
      </rPr>
      <t xml:space="preserve"> 财政对生育保险基金的补助</t>
    </r>
  </si>
  <si>
    <t>【其他社会保障和就业支出】</t>
  </si>
  <si>
    <t xml:space="preserve">  其他社会保障和就业支出</t>
  </si>
  <si>
    <t>※医疗卫生与计划生育支出※</t>
  </si>
  <si>
    <t>【医疗卫生与计划生育管理事务】</t>
  </si>
  <si>
    <t>【公立医院】</t>
  </si>
  <si>
    <t xml:space="preserve">  综合医院</t>
  </si>
  <si>
    <t xml:space="preserve">  中医（民族）医院</t>
  </si>
  <si>
    <t xml:space="preserve">  精神病医院</t>
  </si>
  <si>
    <t xml:space="preserve">  其他专科医院</t>
  </si>
  <si>
    <t xml:space="preserve">  其他公立医院支出</t>
  </si>
  <si>
    <t>【基层医疗卫生机构】</t>
  </si>
  <si>
    <t xml:space="preserve">  城市社区卫生机构</t>
  </si>
  <si>
    <t xml:space="preserve">  乡镇卫生院</t>
  </si>
  <si>
    <t xml:space="preserve">  其他基层医疗卫生机构支出</t>
  </si>
  <si>
    <t>【公共卫生】</t>
  </si>
  <si>
    <t xml:space="preserve">  疾病预防控制机构</t>
  </si>
  <si>
    <t xml:space="preserve">  卫生监督机构</t>
  </si>
  <si>
    <t xml:space="preserve">  妇幼保健机构</t>
  </si>
  <si>
    <t xml:space="preserve">  精神卫生机构</t>
  </si>
  <si>
    <t xml:space="preserve">  基本公共卫生服务</t>
  </si>
  <si>
    <t xml:space="preserve">  重大公共卫生专项</t>
  </si>
  <si>
    <t xml:space="preserve">  其他公共卫生支出</t>
  </si>
  <si>
    <t>【中医药】</t>
  </si>
  <si>
    <t xml:space="preserve">  中医（民族医）药专项</t>
  </si>
  <si>
    <t>【计划生育事务】</t>
  </si>
  <si>
    <t xml:space="preserve">  计划生育机构</t>
  </si>
  <si>
    <t xml:space="preserve">  计划生育服务</t>
  </si>
  <si>
    <t xml:space="preserve">  其他计划生育事务支出</t>
  </si>
  <si>
    <t>【食品和药品监督管理事务】</t>
  </si>
  <si>
    <t xml:space="preserve">  药品事务</t>
  </si>
  <si>
    <t xml:space="preserve">  食品安全事务</t>
  </si>
  <si>
    <t xml:space="preserve">  其他食品和药品监督管理事务支出</t>
  </si>
  <si>
    <t>【行政事业单位医疗】</t>
  </si>
  <si>
    <t xml:space="preserve">  行政单位医疗</t>
  </si>
  <si>
    <t xml:space="preserve">  事业单位医疗</t>
  </si>
  <si>
    <t xml:space="preserve">  公务员医疗补助</t>
  </si>
  <si>
    <t>【财政对基本医疗保险基金的补助】</t>
  </si>
  <si>
    <t xml:space="preserve">  财政对城乡居民基本医疗保险基金的补助</t>
  </si>
  <si>
    <t xml:space="preserve">  财政对新型农村合作医疗基金的补助</t>
  </si>
  <si>
    <t xml:space="preserve">  财政对其他基本医疗保险基金的补助</t>
  </si>
  <si>
    <t>【医疗救助】</t>
  </si>
  <si>
    <t xml:space="preserve">  城乡医疗救助</t>
  </si>
  <si>
    <t xml:space="preserve">  其他医疗卫生救助支出</t>
  </si>
  <si>
    <t>【优抚对象医疗】</t>
  </si>
  <si>
    <t xml:space="preserve">  优抚对象医疗救助</t>
  </si>
  <si>
    <t>【其他医疗卫生与计划生育支出】</t>
  </si>
  <si>
    <t xml:space="preserve">  其他医疗卫生与计划生育支出</t>
  </si>
  <si>
    <t>※节能环保支出※</t>
  </si>
  <si>
    <t>【环境保护管理事务】</t>
  </si>
  <si>
    <t>【污染防治】</t>
  </si>
  <si>
    <t xml:space="preserve">  大气</t>
  </si>
  <si>
    <t xml:space="preserve">  水体</t>
  </si>
  <si>
    <t xml:space="preserve">  其他污染防治支出</t>
  </si>
  <si>
    <t>【自然生态保护】</t>
  </si>
  <si>
    <t xml:space="preserve">  农村环境保护</t>
  </si>
  <si>
    <t>【天然林保护】</t>
  </si>
  <si>
    <t xml:space="preserve">  森林管护</t>
  </si>
  <si>
    <t>【退耕还林】</t>
  </si>
  <si>
    <t xml:space="preserve">  退耕现金</t>
  </si>
  <si>
    <r>
      <rPr>
        <sz val="9"/>
        <color indexed="8"/>
        <rFont val="宋体"/>
        <charset val="134"/>
      </rPr>
      <t xml:space="preserve"> </t>
    </r>
    <r>
      <rPr>
        <sz val="9"/>
        <color indexed="8"/>
        <rFont val="宋体"/>
        <charset val="134"/>
      </rPr>
      <t xml:space="preserve"> 退耕还林工程建设</t>
    </r>
  </si>
  <si>
    <t xml:space="preserve">  其他退耕还林支出</t>
  </si>
  <si>
    <t>【能源节约利用】</t>
  </si>
  <si>
    <t xml:space="preserve">  能源节约利用</t>
  </si>
  <si>
    <t>【污染减排】</t>
  </si>
  <si>
    <t xml:space="preserve">  环境监测与信息</t>
  </si>
  <si>
    <t xml:space="preserve">  环境执法监察</t>
  </si>
  <si>
    <t xml:space="preserve">  减排专项支出</t>
  </si>
  <si>
    <t xml:space="preserve">  其他污染减排支出</t>
  </si>
  <si>
    <t>【可再生能源】</t>
  </si>
  <si>
    <t xml:space="preserve">  可再生能源</t>
  </si>
  <si>
    <t>【循环经济】</t>
  </si>
  <si>
    <r>
      <rPr>
        <sz val="9"/>
        <color indexed="8"/>
        <rFont val="宋体"/>
        <charset val="134"/>
      </rPr>
      <t xml:space="preserve"> </t>
    </r>
    <r>
      <rPr>
        <sz val="9"/>
        <color indexed="8"/>
        <rFont val="宋体"/>
        <charset val="134"/>
      </rPr>
      <t xml:space="preserve"> 循环经济</t>
    </r>
  </si>
  <si>
    <t>【其他节能环保支出】</t>
  </si>
  <si>
    <t xml:space="preserve">  其他节能环保支出</t>
  </si>
  <si>
    <t>※城乡社区支出※</t>
  </si>
  <si>
    <t>【城乡社区管理事务】</t>
  </si>
  <si>
    <t xml:space="preserve">  城管执法</t>
  </si>
  <si>
    <t xml:space="preserve">  工程建设管理</t>
  </si>
  <si>
    <t xml:space="preserve">  住宅建设与房地产市场监管</t>
  </si>
  <si>
    <t xml:space="preserve">  其他城乡社区管理事务支出</t>
  </si>
  <si>
    <t>【城乡社区规划与管理】</t>
  </si>
  <si>
    <t xml:space="preserve">  城乡社区规划与管理</t>
  </si>
  <si>
    <t>【城乡社区公共设施】</t>
  </si>
  <si>
    <t xml:space="preserve">  小城镇基础设施建设</t>
  </si>
  <si>
    <t xml:space="preserve">  其他城乡社区公共设施支出</t>
  </si>
  <si>
    <t>【城乡社区环境卫生】</t>
  </si>
  <si>
    <t xml:space="preserve">  城乡社区环境卫生</t>
  </si>
  <si>
    <t>【其他城乡社区支出】</t>
  </si>
  <si>
    <t xml:space="preserve">  其他城乡社区支出</t>
  </si>
  <si>
    <t>※农林水支出※</t>
  </si>
  <si>
    <t>【农业】</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</si>
  <si>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</si>
  <si>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</si>
  <si>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</si>
  <si>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</si>
  <si>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</si>
  <si>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</si>
  <si>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r>
      <rPr>
        <sz val="9"/>
        <color indexed="8"/>
        <rFont val="宋体"/>
        <charset val="134"/>
      </rPr>
      <t xml:space="preserve"> </t>
    </r>
    <r>
      <rPr>
        <sz val="9"/>
        <color indexed="8"/>
        <rFont val="宋体"/>
        <charset val="134"/>
      </rPr>
      <t xml:space="preserve"> 农业行业业务管理</t>
    </r>
  </si>
  <si>
    <t xml:space="preserve">  对外交流与合作</t>
  </si>
  <si>
    <t xml:space="preserve">  防灾减灾</t>
  </si>
  <si>
    <t xml:space="preserve">  农业生产支持补贴</t>
  </si>
  <si>
    <t xml:space="preserve">  农业组织化与产业化经营</t>
  </si>
  <si>
    <r>
      <rPr>
        <sz val="9"/>
        <color indexed="8"/>
        <rFont val="宋体"/>
        <charset val="134"/>
      </rPr>
      <t xml:space="preserve"> </t>
    </r>
    <r>
      <rPr>
        <sz val="9"/>
        <color indexed="8"/>
        <rFont val="宋体"/>
        <charset val="134"/>
      </rPr>
      <t xml:space="preserve"> 农产品加工与促销</t>
    </r>
  </si>
  <si>
    <t xml:space="preserve">  农村公益事业</t>
  </si>
  <si>
    <t xml:space="preserve">  农业资源保护修复与利用</t>
  </si>
  <si>
    <t xml:space="preserve">  农村道路建设</t>
  </si>
  <si>
    <r>
      <rPr>
        <sz val="9"/>
        <color indexed="8"/>
        <rFont val="宋体"/>
        <charset val="134"/>
      </rPr>
      <t xml:space="preserve"> </t>
    </r>
    <r>
      <rPr>
        <sz val="9"/>
        <color indexed="8"/>
        <rFont val="宋体"/>
        <charset val="134"/>
      </rPr>
      <t xml:space="preserve"> 成品油价格改革对渔业的补贴</t>
    </r>
  </si>
  <si>
    <t xml:space="preserve">  对高校毕业生到基层任职补助</t>
  </si>
  <si>
    <t xml:space="preserve">  其他农业支出</t>
  </si>
  <si>
    <t>【林业】</t>
  </si>
  <si>
    <t xml:space="preserve">  林业事业机构</t>
  </si>
  <si>
    <t xml:space="preserve">  森林培育</t>
  </si>
  <si>
    <r>
      <rPr>
        <sz val="9"/>
        <color indexed="8"/>
        <rFont val="宋体"/>
        <charset val="134"/>
      </rPr>
      <t xml:space="preserve"> </t>
    </r>
    <r>
      <rPr>
        <sz val="9"/>
        <color indexed="8"/>
        <rFont val="宋体"/>
        <charset val="134"/>
      </rPr>
      <t xml:space="preserve"> 林业技术推广</t>
    </r>
  </si>
  <si>
    <t xml:space="preserve">  森林资源管理</t>
  </si>
  <si>
    <t xml:space="preserve">  森林生态效益补偿</t>
  </si>
  <si>
    <r>
      <rPr>
        <sz val="9"/>
        <color indexed="8"/>
        <rFont val="宋体"/>
        <charset val="134"/>
      </rPr>
      <t xml:space="preserve"> </t>
    </r>
    <r>
      <rPr>
        <sz val="9"/>
        <color indexed="8"/>
        <rFont val="宋体"/>
        <charset val="134"/>
      </rPr>
      <t xml:space="preserve"> 动植物保护</t>
    </r>
  </si>
  <si>
    <t xml:space="preserve">  湿地保护</t>
  </si>
  <si>
    <t xml:space="preserve">  林业执法与监督</t>
  </si>
  <si>
    <t xml:space="preserve">  林业产业化</t>
  </si>
  <si>
    <t xml:space="preserve">  林业贷款贴息</t>
  </si>
  <si>
    <t xml:space="preserve">  林业防灾减灾</t>
  </si>
  <si>
    <t xml:space="preserve">  其他林业支出</t>
  </si>
  <si>
    <t>【水利】</t>
  </si>
  <si>
    <t xml:space="preserve">  水利工程建设</t>
  </si>
  <si>
    <t xml:space="preserve">  水利工程运行与维护</t>
  </si>
  <si>
    <r>
      <rPr>
        <sz val="9"/>
        <color indexed="8"/>
        <rFont val="宋体"/>
        <charset val="134"/>
      </rPr>
      <t xml:space="preserve"> </t>
    </r>
    <r>
      <rPr>
        <sz val="9"/>
        <color indexed="8"/>
        <rFont val="宋体"/>
        <charset val="134"/>
      </rPr>
      <t xml:space="preserve"> 水利前期工作</t>
    </r>
  </si>
  <si>
    <t xml:space="preserve">  水土保持</t>
  </si>
  <si>
    <t xml:space="preserve">  水资源节约管理与保护</t>
  </si>
  <si>
    <t xml:space="preserve">  水文测报</t>
  </si>
  <si>
    <t xml:space="preserve">  防汛</t>
  </si>
  <si>
    <r>
      <rPr>
        <sz val="9"/>
        <color indexed="8"/>
        <rFont val="宋体"/>
        <charset val="134"/>
      </rPr>
      <t xml:space="preserve"> </t>
    </r>
    <r>
      <rPr>
        <sz val="9"/>
        <color indexed="8"/>
        <rFont val="宋体"/>
        <charset val="134"/>
      </rPr>
      <t xml:space="preserve"> 抗旱</t>
    </r>
  </si>
  <si>
    <t xml:space="preserve">  农田水利</t>
  </si>
  <si>
    <r>
      <rPr>
        <sz val="9"/>
        <color indexed="8"/>
        <rFont val="宋体"/>
        <charset val="134"/>
      </rPr>
      <t xml:space="preserve"> </t>
    </r>
    <r>
      <rPr>
        <sz val="9"/>
        <color indexed="8"/>
        <rFont val="宋体"/>
        <charset val="134"/>
      </rPr>
      <t xml:space="preserve"> 水利技术推广</t>
    </r>
  </si>
  <si>
    <t xml:space="preserve">  大中型水库移民后期扶持专项支出</t>
  </si>
  <si>
    <t xml:space="preserve">  砂石资源费支出</t>
  </si>
  <si>
    <t xml:space="preserve">  农村人畜饮水</t>
  </si>
  <si>
    <t xml:space="preserve">  其他水利支出</t>
  </si>
  <si>
    <t>【扶贫】</t>
  </si>
  <si>
    <t xml:space="preserve">  农村基础设施建设</t>
  </si>
  <si>
    <t xml:space="preserve">  生产发展</t>
  </si>
  <si>
    <r>
      <rPr>
        <sz val="9"/>
        <color indexed="8"/>
        <rFont val="宋体"/>
        <charset val="134"/>
      </rPr>
      <t xml:space="preserve"> </t>
    </r>
    <r>
      <rPr>
        <sz val="9"/>
        <color indexed="8"/>
        <rFont val="宋体"/>
        <charset val="134"/>
      </rPr>
      <t xml:space="preserve"> 社会发展</t>
    </r>
  </si>
  <si>
    <t xml:space="preserve">  扶贫贷款奖补和贴息</t>
  </si>
  <si>
    <t xml:space="preserve">  其他扶贫支出</t>
  </si>
  <si>
    <t>【农业综合开发】</t>
  </si>
  <si>
    <t xml:space="preserve">  产业化发展</t>
  </si>
  <si>
    <t xml:space="preserve">  土地治理</t>
  </si>
  <si>
    <t xml:space="preserve">  其他农业综合开发支出</t>
  </si>
  <si>
    <t>【农村综合改革】</t>
  </si>
  <si>
    <t xml:space="preserve">  对村级一事一议的补助</t>
  </si>
  <si>
    <t xml:space="preserve">  对村民委员会和村党支部的补助</t>
  </si>
  <si>
    <r>
      <rPr>
        <sz val="9"/>
        <color indexed="8"/>
        <rFont val="宋体"/>
        <charset val="134"/>
      </rPr>
      <t xml:space="preserve"> </t>
    </r>
    <r>
      <rPr>
        <sz val="9"/>
        <color indexed="8"/>
        <rFont val="宋体"/>
        <charset val="134"/>
      </rPr>
      <t xml:space="preserve"> 对村级集体经济组织的补助</t>
    </r>
  </si>
  <si>
    <t>【普惠金融发展支出】</t>
  </si>
  <si>
    <t xml:space="preserve">  支持农村金融机构</t>
  </si>
  <si>
    <t xml:space="preserve">  涉农贷款增量奖励</t>
  </si>
  <si>
    <t xml:space="preserve">  农业保险保费补贴</t>
  </si>
  <si>
    <t xml:space="preserve">  创业担保贷款贴息</t>
  </si>
  <si>
    <t xml:space="preserve">  补充小额担保贷款基金</t>
  </si>
  <si>
    <t xml:space="preserve">  其他普惠金融发展支出</t>
  </si>
  <si>
    <t>【目标价格补贴】</t>
  </si>
  <si>
    <t xml:space="preserve">  棉花目标价格补贴</t>
  </si>
  <si>
    <t>【其他农林水事务支出】</t>
  </si>
  <si>
    <t xml:space="preserve">  其他农林水事务支出</t>
  </si>
  <si>
    <t>※交通运输支出※</t>
  </si>
  <si>
    <t>【公路水路运输】</t>
  </si>
  <si>
    <t xml:space="preserve">  公路建设</t>
  </si>
  <si>
    <t xml:space="preserve">  公路养护</t>
  </si>
  <si>
    <t xml:space="preserve">  公路和运输安全</t>
  </si>
  <si>
    <t xml:space="preserve">  公路运输管理</t>
  </si>
  <si>
    <t xml:space="preserve">  取消政府还贷二级公路收费专项支出</t>
  </si>
  <si>
    <t xml:space="preserve">  其他公路水路运输支出</t>
  </si>
  <si>
    <t>【成品油价格改革对交通运输的补贴】</t>
  </si>
  <si>
    <t xml:space="preserve">  对城市公交的补贴</t>
  </si>
  <si>
    <t xml:space="preserve">  对农村道路客运的补贴</t>
  </si>
  <si>
    <t xml:space="preserve">  对出租车的补贴</t>
  </si>
  <si>
    <t xml:space="preserve">  成品油及价格改革补贴其他支出</t>
  </si>
  <si>
    <t>【车辆购置税支出】</t>
  </si>
  <si>
    <t xml:space="preserve">  车辆购置税用于公路等基础设施建设支出</t>
  </si>
  <si>
    <t xml:space="preserve">  车辆购置税用于农村公路建设支出</t>
  </si>
  <si>
    <t>※资源勘探信息等支出※</t>
  </si>
  <si>
    <t>【资源勘探开发】</t>
  </si>
  <si>
    <t xml:space="preserve">  煤炭勘探开采和洗选</t>
  </si>
  <si>
    <t>【制造业】</t>
  </si>
  <si>
    <t>【工业和信息产业监管】</t>
  </si>
  <si>
    <t xml:space="preserve">  行业监管</t>
  </si>
  <si>
    <r>
      <rPr>
        <sz val="9"/>
        <color indexed="8"/>
        <rFont val="宋体"/>
        <charset val="134"/>
      </rPr>
      <t xml:space="preserve"> </t>
    </r>
    <r>
      <rPr>
        <sz val="9"/>
        <color indexed="8"/>
        <rFont val="宋体"/>
        <charset val="134"/>
      </rPr>
      <t xml:space="preserve"> 工业和信息产业支持</t>
    </r>
  </si>
  <si>
    <t xml:space="preserve">  其他工业和信息产业监管支出</t>
  </si>
  <si>
    <t>【安全生产监管】</t>
  </si>
  <si>
    <t xml:space="preserve">  安全监管监察专项</t>
  </si>
  <si>
    <t xml:space="preserve">  应急救援支出</t>
  </si>
  <si>
    <t xml:space="preserve">  煤炭安全</t>
  </si>
  <si>
    <t xml:space="preserve">  其他安全生产监管支出</t>
  </si>
  <si>
    <t>【支持中小企业发展和管理支出】</t>
  </si>
  <si>
    <t xml:space="preserve">  中小企业发展专项</t>
  </si>
  <si>
    <t xml:space="preserve">  其他支持中小企业发展和管理支出</t>
  </si>
  <si>
    <t>【其他资源勘探信息等支出】</t>
  </si>
  <si>
    <t xml:space="preserve">  技术改造支出</t>
  </si>
  <si>
    <t xml:space="preserve">  其他资源勘探信息等支出</t>
  </si>
  <si>
    <t>※商业服务业等支出※</t>
  </si>
  <si>
    <t>【商业流通事务】</t>
  </si>
  <si>
    <t xml:space="preserve">  其他商业流通事务支出</t>
  </si>
  <si>
    <t>【旅游业管理与服务支出】</t>
  </si>
  <si>
    <t xml:space="preserve">  旅游宣传</t>
  </si>
  <si>
    <t xml:space="preserve">  其他旅游业管理与服务支出</t>
  </si>
  <si>
    <t>【涉外发展服务支出】</t>
  </si>
  <si>
    <t xml:space="preserve">  其他涉外发展服务支出</t>
  </si>
  <si>
    <t>【其他商业服务业等支出】</t>
  </si>
  <si>
    <t xml:space="preserve">  服务业基础设施建设</t>
  </si>
  <si>
    <t xml:space="preserve">  其他商业服务业等支出(项)</t>
  </si>
  <si>
    <t>※金融支出※</t>
  </si>
  <si>
    <t>【金融部门行政支出】</t>
  </si>
  <si>
    <t>【金融发展支出】</t>
  </si>
  <si>
    <t xml:space="preserve">  其他金融发展支出</t>
  </si>
  <si>
    <t>※国土海洋气象等支出※</t>
  </si>
  <si>
    <t>【国土资源事务】</t>
  </si>
  <si>
    <t xml:space="preserve">  土地资源利用与保护</t>
  </si>
  <si>
    <r>
      <rPr>
        <sz val="9"/>
        <color indexed="8"/>
        <rFont val="宋体"/>
        <charset val="134"/>
      </rPr>
      <t xml:space="preserve"> </t>
    </r>
    <r>
      <rPr>
        <sz val="9"/>
        <color indexed="8"/>
        <rFont val="宋体"/>
        <charset val="134"/>
      </rPr>
      <t xml:space="preserve"> 国土资源规划与管理</t>
    </r>
  </si>
  <si>
    <t xml:space="preserve">  国土整治</t>
  </si>
  <si>
    <t xml:space="preserve">  地质灾害防治</t>
  </si>
  <si>
    <t xml:space="preserve">  地质矿产资源利用与保护</t>
  </si>
  <si>
    <t xml:space="preserve">  其他国土资源事务支出</t>
  </si>
  <si>
    <t>【地震事务】</t>
  </si>
  <si>
    <t xml:space="preserve">  地震监测</t>
  </si>
  <si>
    <t xml:space="preserve">  地震预测预报</t>
  </si>
  <si>
    <t xml:space="preserve">  地震灾害预防</t>
  </si>
  <si>
    <t>【气象事务】</t>
  </si>
  <si>
    <t xml:space="preserve">  气象服务</t>
  </si>
  <si>
    <t xml:space="preserve">  气象装备保障维护</t>
  </si>
  <si>
    <t xml:space="preserve">  气象基础设施建设与维修</t>
  </si>
  <si>
    <t>※住房保障支出※</t>
  </si>
  <si>
    <t>【保障性安居工程支出】</t>
  </si>
  <si>
    <t xml:space="preserve">  廉租住房</t>
  </si>
  <si>
    <t xml:space="preserve">  沉陷区治理</t>
  </si>
  <si>
    <t xml:space="preserve">  棚户区改造</t>
  </si>
  <si>
    <t xml:space="preserve">  农村危房改造</t>
  </si>
  <si>
    <t xml:space="preserve">  公共租赁住房</t>
  </si>
  <si>
    <t xml:space="preserve">  其他保障性安居工程支出</t>
  </si>
  <si>
    <t>【住房改革支出】</t>
  </si>
  <si>
    <t xml:space="preserve">  住房公积金</t>
  </si>
  <si>
    <t>【城乡社区住宅】</t>
  </si>
  <si>
    <r>
      <rPr>
        <sz val="9"/>
        <color indexed="8"/>
        <rFont val="宋体"/>
        <charset val="134"/>
      </rPr>
      <t xml:space="preserve"> </t>
    </r>
    <r>
      <rPr>
        <sz val="9"/>
        <color indexed="8"/>
        <rFont val="宋体"/>
        <charset val="134"/>
      </rPr>
      <t xml:space="preserve"> 其他城乡社区住宅支出</t>
    </r>
  </si>
  <si>
    <t>※粮油物资储备支出※</t>
  </si>
  <si>
    <t>【粮油事务】</t>
  </si>
  <si>
    <t xml:space="preserve">  粮食信息统计</t>
  </si>
  <si>
    <t xml:space="preserve">  粮食风险基金</t>
  </si>
  <si>
    <t xml:space="preserve">  其他粮油事务支出</t>
  </si>
  <si>
    <t>【物资事务】</t>
  </si>
  <si>
    <t xml:space="preserve">  仓库建设</t>
  </si>
  <si>
    <t>【粮油储备】</t>
  </si>
  <si>
    <r>
      <rPr>
        <sz val="9"/>
        <color indexed="8"/>
        <rFont val="宋体"/>
        <charset val="134"/>
      </rPr>
      <t xml:space="preserve"> </t>
    </r>
    <r>
      <rPr>
        <sz val="9"/>
        <color indexed="8"/>
        <rFont val="宋体"/>
        <charset val="134"/>
      </rPr>
      <t xml:space="preserve"> 储备粮油补贴</t>
    </r>
  </si>
  <si>
    <r>
      <rPr>
        <sz val="9"/>
        <color indexed="8"/>
        <rFont val="宋体"/>
        <charset val="134"/>
      </rPr>
      <t xml:space="preserve"> </t>
    </r>
    <r>
      <rPr>
        <sz val="9"/>
        <color indexed="8"/>
        <rFont val="宋体"/>
        <charset val="134"/>
      </rPr>
      <t xml:space="preserve"> 储备粮（油）建设</t>
    </r>
  </si>
  <si>
    <t>【重要商品储备】</t>
  </si>
  <si>
    <t xml:space="preserve">  肉类储备</t>
  </si>
  <si>
    <t>※其他支出※</t>
  </si>
  <si>
    <t>【其他支出】</t>
  </si>
  <si>
    <t xml:space="preserve">  其他支出</t>
  </si>
  <si>
    <t>※债务付息支出※</t>
  </si>
  <si>
    <t>【地方政府一般债务付息支出】</t>
  </si>
  <si>
    <t xml:space="preserve">  地方政府一般债券付息支出</t>
  </si>
  <si>
    <t>耒阳市2017年度一般公共收支平衡测算表（附表3）</t>
  </si>
  <si>
    <t>预算科目</t>
  </si>
  <si>
    <t>预算数</t>
  </si>
  <si>
    <t>决算数</t>
  </si>
  <si>
    <t>一般公共预算收入</t>
  </si>
  <si>
    <t>一般公共预算支出</t>
  </si>
  <si>
    <t>上级补助收入</t>
  </si>
  <si>
    <t>上解上级支出</t>
  </si>
  <si>
    <t xml:space="preserve">  返还性收入</t>
  </si>
  <si>
    <t xml:space="preserve">  出口退税专项上解支出</t>
  </si>
  <si>
    <t xml:space="preserve">    增值税和消费税税收返还收入</t>
  </si>
  <si>
    <t xml:space="preserve">  专项上解支出</t>
  </si>
  <si>
    <t xml:space="preserve">    所得税基数返还收入</t>
  </si>
  <si>
    <t>地方政府一般债务还本支出</t>
  </si>
  <si>
    <t xml:space="preserve">    成品油价格和税费改革税收返还收入</t>
  </si>
  <si>
    <t xml:space="preserve">   地方政府一般债券还本支出（新增债券）</t>
  </si>
  <si>
    <t xml:space="preserve">    其他税收返还收入</t>
  </si>
  <si>
    <t xml:space="preserve">  地方政府其他一般债务还本支出（置换债券）</t>
  </si>
  <si>
    <t xml:space="preserve">  一般性转移支付收入</t>
  </si>
  <si>
    <t xml:space="preserve">    体制性补助收入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</si>
  <si>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</si>
  <si>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</si>
  <si>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</si>
  <si>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</si>
  <si>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</si>
  <si>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基层公检法司转移支付收入</t>
  </si>
  <si>
    <t xml:space="preserve">    城乡义务教育等转移支付收入</t>
  </si>
  <si>
    <t xml:space="preserve">    基本养老保险转移支付收入</t>
  </si>
  <si>
    <t xml:space="preserve">    城乡居民医疗保险转移支付收入</t>
  </si>
  <si>
    <t xml:space="preserve">    农村综合改革转移支付收入</t>
  </si>
  <si>
    <t xml:space="preserve">    产粮(油)大县奖励资金收入</t>
  </si>
  <si>
    <t xml:space="preserve">    固定数额补助收入</t>
  </si>
  <si>
    <t xml:space="preserve">    革命老区转移支付收入</t>
  </si>
  <si>
    <r>
      <rPr>
        <sz val="10"/>
        <rFont val="宋体"/>
        <charset val="134"/>
      </rPr>
      <t xml:space="preserve"> </t>
    </r>
    <r>
      <rPr>
        <sz val="10"/>
        <rFont val="宋体"/>
        <charset val="134"/>
      </rPr>
      <t xml:space="preserve">   贫困地区转移支付收入</t>
    </r>
  </si>
  <si>
    <t xml:space="preserve">    其他一般性转移支付收入</t>
  </si>
  <si>
    <t xml:space="preserve">  专项转移支付收入</t>
  </si>
  <si>
    <t>上年结余</t>
  </si>
  <si>
    <t xml:space="preserve">调入资金   </t>
  </si>
  <si>
    <t xml:space="preserve">  政府性基金调入</t>
  </si>
  <si>
    <t>地方政府一般债务转贷收入（新增债券）</t>
  </si>
  <si>
    <t>年终结余</t>
  </si>
  <si>
    <t>地方政府一般债务转贷收入（置换债券）</t>
  </si>
  <si>
    <t>减:结转下年的支出</t>
  </si>
  <si>
    <t>调入预算稳定调节基金</t>
  </si>
  <si>
    <t>净结余</t>
  </si>
  <si>
    <t>收  入  总  计</t>
  </si>
  <si>
    <t>支  出  总  计</t>
  </si>
  <si>
    <t>耒阳市2017年政府性基金收入完成情况（附表4）</t>
  </si>
  <si>
    <t>收入代码</t>
  </si>
  <si>
    <t>收入名称</t>
  </si>
  <si>
    <t>2017年完成数</t>
  </si>
  <si>
    <t>上年同期</t>
  </si>
  <si>
    <t>备注</t>
  </si>
  <si>
    <t>政府性基金收入</t>
  </si>
  <si>
    <t xml:space="preserve">  散装水泥专项资金收入</t>
  </si>
  <si>
    <t xml:space="preserve">  新型墙体材料专项基金收入</t>
  </si>
  <si>
    <r>
      <rPr>
        <sz val="10"/>
        <rFont val="宋体"/>
        <charset val="134"/>
      </rPr>
      <t xml:space="preserve">  </t>
    </r>
    <r>
      <rPr>
        <sz val="10"/>
        <rFont val="宋体"/>
        <charset val="134"/>
      </rPr>
      <t>城市公用事业附加收入</t>
    </r>
  </si>
  <si>
    <t xml:space="preserve">  国有土地收益基金收入</t>
  </si>
  <si>
    <t xml:space="preserve">  农业土地开发资金收入</t>
  </si>
  <si>
    <r>
      <rPr>
        <sz val="10"/>
        <rFont val="宋体"/>
        <charset val="134"/>
      </rPr>
      <t xml:space="preserve">  </t>
    </r>
    <r>
      <rPr>
        <sz val="10"/>
        <rFont val="宋体"/>
        <charset val="134"/>
      </rPr>
      <t>国有土地使用权出让收入</t>
    </r>
  </si>
  <si>
    <t xml:space="preserve">     土地出让价款收入</t>
  </si>
  <si>
    <r>
      <rPr>
        <sz val="10"/>
        <rFont val="宋体"/>
        <charset val="134"/>
      </rPr>
      <t xml:space="preserve">   </t>
    </r>
    <r>
      <rPr>
        <sz val="10"/>
        <rFont val="宋体"/>
        <charset val="134"/>
      </rPr>
      <t xml:space="preserve">  </t>
    </r>
    <r>
      <rPr>
        <sz val="10"/>
        <rFont val="宋体"/>
        <charset val="134"/>
      </rPr>
      <t>其他国有土地出让收入</t>
    </r>
  </si>
  <si>
    <t xml:space="preserve">  城市基础设施配套费收入</t>
  </si>
  <si>
    <r>
      <rPr>
        <sz val="10"/>
        <rFont val="宋体"/>
        <charset val="134"/>
      </rPr>
      <t xml:space="preserve"> </t>
    </r>
    <r>
      <rPr>
        <sz val="10"/>
        <rFont val="宋体"/>
        <charset val="134"/>
      </rPr>
      <t xml:space="preserve"> </t>
    </r>
    <r>
      <rPr>
        <sz val="10"/>
        <rFont val="宋体"/>
        <charset val="134"/>
      </rPr>
      <t>污水处理费收入</t>
    </r>
  </si>
  <si>
    <r>
      <rPr>
        <sz val="10"/>
        <rFont val="宋体"/>
        <charset val="134"/>
      </rPr>
      <t xml:space="preserve"> </t>
    </r>
    <r>
      <rPr>
        <sz val="10"/>
        <rFont val="宋体"/>
        <charset val="134"/>
      </rPr>
      <t xml:space="preserve"> </t>
    </r>
    <r>
      <rPr>
        <sz val="10"/>
        <rFont val="宋体"/>
        <charset val="134"/>
      </rPr>
      <t>其他政府性基金收入</t>
    </r>
  </si>
  <si>
    <t>耒阳市2017年政府性基金支出完成情况（附表5）</t>
  </si>
  <si>
    <t>调整
预算数</t>
  </si>
  <si>
    <t>占调整
预算%</t>
  </si>
  <si>
    <t>上年
完成数</t>
  </si>
  <si>
    <t>比上
年增减</t>
  </si>
  <si>
    <t>结转
下年</t>
  </si>
  <si>
    <t>政府性基金支出合计</t>
  </si>
  <si>
    <t>文化体育与传媒支出</t>
  </si>
  <si>
    <t xml:space="preserve">  国家电影事业发展专项资金支出</t>
  </si>
  <si>
    <t>社会保障和就业支出</t>
  </si>
  <si>
    <t xml:space="preserve">  大中型水库移民后期扶持基金支出</t>
  </si>
  <si>
    <t xml:space="preserve">  小型水库移民扶助基金支出</t>
  </si>
  <si>
    <t>城乡社区支出</t>
  </si>
  <si>
    <t xml:space="preserve">  国有土地使用权出让收入支出</t>
  </si>
  <si>
    <t xml:space="preserve">  城市公用事业附加支出</t>
  </si>
  <si>
    <t xml:space="preserve">  国有土地收益基金支出</t>
  </si>
  <si>
    <t xml:space="preserve">  农业土地开发资金支出</t>
  </si>
  <si>
    <t xml:space="preserve">  新增建设用地土地有偿使用费支出</t>
  </si>
  <si>
    <t xml:space="preserve">  城市基础设施配套费支出</t>
  </si>
  <si>
    <t xml:space="preserve">  污水处理费支出</t>
  </si>
  <si>
    <t xml:space="preserve">  国有土地使用权出让债务付息支出</t>
  </si>
  <si>
    <t>农林水支出</t>
  </si>
  <si>
    <t xml:space="preserve">  新菜地开发建设基金支出</t>
  </si>
  <si>
    <t xml:space="preserve">  大中型水库库区基金支出</t>
  </si>
  <si>
    <t xml:space="preserve">  水土保持补偿费安排的支出</t>
  </si>
  <si>
    <t>资源勘探信息等支出</t>
  </si>
  <si>
    <t xml:space="preserve">  散装水泥专项资金支出</t>
  </si>
  <si>
    <t xml:space="preserve">  新型墙体材料专项基金支出</t>
  </si>
  <si>
    <t>商业服务业等支出</t>
  </si>
  <si>
    <t xml:space="preserve">  旅游发展基金支出</t>
  </si>
  <si>
    <t>其他支出</t>
  </si>
  <si>
    <t xml:space="preserve">  彩票发行销售机构业务费安排的支出</t>
  </si>
  <si>
    <t xml:space="preserve">  彩票公益金支出</t>
  </si>
  <si>
    <t xml:space="preserve">  其他政府性基金支出</t>
  </si>
  <si>
    <t>耒阳市2017年政府性基金收支平衡情况（附表6）</t>
  </si>
  <si>
    <t>金额</t>
  </si>
  <si>
    <t>政府性基金支出</t>
  </si>
  <si>
    <t>政府性基金上级补助收入</t>
  </si>
  <si>
    <t>政府性基金调出资金</t>
  </si>
  <si>
    <t>政府性基金上解支出</t>
  </si>
  <si>
    <t>政府性基金上年结余</t>
  </si>
  <si>
    <t>地方政府专项债务还本支出</t>
  </si>
  <si>
    <t>地方政府专项债务转贷收入</t>
  </si>
  <si>
    <t>政府性基金年终结余</t>
  </si>
  <si>
    <t>收　　入　　总　　计　</t>
  </si>
  <si>
    <t>支　　出　　总　　计　</t>
  </si>
  <si>
    <t>2017年度耒阳市社会保险基金收支决算表（附表7）</t>
  </si>
  <si>
    <t>项目</t>
  </si>
  <si>
    <t>收入</t>
  </si>
  <si>
    <t>支出</t>
  </si>
  <si>
    <t>合计</t>
  </si>
  <si>
    <t>一、企业职工基本养老保险基金收入</t>
  </si>
  <si>
    <t>二、城乡居民基本养老保险基金收入</t>
  </si>
  <si>
    <t>三、职工基本医疗保险基金收入</t>
  </si>
  <si>
    <t>四、居民基本医疗保险基金收入</t>
  </si>
  <si>
    <t>五、失业保险基金收入</t>
  </si>
  <si>
    <t>六、生育保险基金收入</t>
  </si>
  <si>
    <t>七、机关事业单位养老保险基金收入</t>
  </si>
  <si>
    <t>备注；机关事业单位养老保险基金按省厅要求2017年决算数需要反映，工伤保险基金由市级统一反映。</t>
  </si>
  <si>
    <t>耒阳市2017年度社会保险基金收入决算表（附表8）</t>
  </si>
  <si>
    <t>占预算%</t>
  </si>
  <si>
    <t>小计</t>
  </si>
  <si>
    <t>保费收入</t>
  </si>
  <si>
    <t>投资收益</t>
  </si>
  <si>
    <t>财政补贴收入</t>
  </si>
  <si>
    <t>利息收入</t>
  </si>
  <si>
    <t>其他收入</t>
  </si>
  <si>
    <t>转移收入</t>
  </si>
  <si>
    <t>七、机关事业单位基本养老保险基金收入</t>
  </si>
  <si>
    <t>备注；机关事业单位养老保险基金收入按省厅要求2017年决算数需要反映，工伤保险基金收入由市级统一反映。</t>
  </si>
  <si>
    <t>耒阳市2017年度社会保险基金支出决算表（附表9）</t>
  </si>
  <si>
    <t>保险待
遇支出</t>
  </si>
  <si>
    <t>转移支出</t>
  </si>
  <si>
    <t>一、企业职工基本养老保险基金支出</t>
  </si>
  <si>
    <t>二、城乡居民基本养老保险基金支出</t>
  </si>
  <si>
    <t>四、职工基本医疗保险基金支出</t>
  </si>
  <si>
    <t>五、居民基本医疗保险基金支出</t>
  </si>
  <si>
    <t>六、失业保险基金支出</t>
  </si>
  <si>
    <t>七、生育保险基金支出</t>
  </si>
  <si>
    <t>三、机关事业单位养老保险基金支出</t>
  </si>
  <si>
    <t>备注；机关事业单位养老保险基金支出按省厅要求2017年决算数需要反映，工伤保险基金支出由市级统一反映。</t>
  </si>
  <si>
    <t>序号</t>
  </si>
  <si>
    <t>耒阳市2017年度地方政府一般债券转贷收入（置换）使用情况表（附表十二）</t>
  </si>
  <si>
    <t>债务单位</t>
  </si>
  <si>
    <t>债务项目</t>
  </si>
  <si>
    <t>借款合同金额</t>
  </si>
  <si>
    <t>申请置换金额</t>
  </si>
  <si>
    <t>实际置换金额</t>
  </si>
  <si>
    <t>一、专项发行置换小计</t>
  </si>
  <si>
    <t>二、公开发行置换小计</t>
  </si>
  <si>
    <t>耒阳市县乡公路管理所</t>
  </si>
  <si>
    <t>通村公路</t>
  </si>
  <si>
    <t>国库股</t>
  </si>
  <si>
    <t>债务置换合计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</si>
</sst>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8" formatCode="#,##0_);[Red]\(#,##0\)"/>
    <numFmt numFmtId="179" formatCode="0_);[Red]\(0\)"/>
    <numFmt numFmtId="180" formatCode="0.00_);[Red]\(0.00\)"/>
    <numFmt numFmtId="182" formatCode="#,##0_ "/>
  </numFmts>
  <fonts count="30" x14ac:knownFonts="1">
    <font>
      <sz val="11"/>
      <color theme="1"/>
      <name val="宋体"/>
      <charset val="134"/>
      <scheme val="minor"/>
    </font>
    <font>
      <sz val="9"/>
      <color indexed="8"/>
      <name val="宋体"/>
      <charset val="134"/>
    </font>
    <font>
      <b/>
      <sz val="18"/>
      <color indexed="8"/>
      <name val="宋体"/>
      <charset val="134"/>
    </font>
    <font>
      <sz val="12"/>
      <color indexed="0"/>
      <name val="宋体"/>
      <charset val="134"/>
    </font>
    <font>
      <sz val="9"/>
      <color indexed="0"/>
      <name val="宋体"/>
      <charset val="134"/>
    </font>
    <font>
      <b/>
      <sz val="9"/>
      <color indexed="0"/>
      <name val="宋体"/>
      <charset val="134"/>
    </font>
    <font>
      <sz val="10"/>
      <color indexed="8"/>
      <name val="宋体"/>
      <charset val="134"/>
    </font>
    <font>
      <sz val="9"/>
      <name val="宋体"/>
      <charset val="134"/>
    </font>
    <font>
      <b/>
      <sz val="18"/>
      <name val="宋体"/>
      <charset val="134"/>
    </font>
    <font>
      <sz val="10"/>
      <name val="宋体"/>
      <charset val="134"/>
    </font>
    <font>
      <b/>
      <sz val="9"/>
      <name val="宋体"/>
      <charset val="134"/>
    </font>
    <font>
      <sz val="9"/>
      <color theme="1"/>
      <name val="宋体"/>
      <charset val="134"/>
      <scheme val="minor"/>
    </font>
    <font>
      <sz val="12"/>
      <color indexed="8"/>
      <name val="宋体"/>
      <charset val="134"/>
    </font>
    <font>
      <b/>
      <sz val="18"/>
      <color rgb="FF000000"/>
      <name val="宋体"/>
      <charset val="134"/>
    </font>
    <font>
      <b/>
      <sz val="20"/>
      <color indexed="8"/>
      <name val="宋体"/>
      <charset val="134"/>
    </font>
    <font>
      <b/>
      <sz val="10"/>
      <name val="宋体"/>
      <charset val="134"/>
    </font>
    <font>
      <sz val="20"/>
      <color indexed="8"/>
      <name val="宋体"/>
      <charset val="134"/>
    </font>
    <font>
      <sz val="11"/>
      <color indexed="8"/>
      <name val="宋体"/>
      <charset val="134"/>
    </font>
    <font>
      <b/>
      <sz val="9"/>
      <color indexed="8"/>
      <name val="宋体"/>
      <charset val="134"/>
    </font>
    <font>
      <b/>
      <sz val="9"/>
      <color theme="1"/>
      <name val="宋体"/>
      <charset val="134"/>
      <scheme val="minor"/>
    </font>
    <font>
      <sz val="8"/>
      <color indexed="8"/>
      <name val="宋体"/>
      <charset val="134"/>
    </font>
    <font>
      <sz val="14"/>
      <color theme="1"/>
      <name val="宋体"/>
      <charset val="134"/>
      <scheme val="minor"/>
    </font>
    <font>
      <b/>
      <sz val="10"/>
      <color theme="1"/>
      <name val="宋体"/>
      <charset val="134"/>
      <scheme val="minor"/>
    </font>
    <font>
      <sz val="10"/>
      <color theme="1"/>
      <name val="宋体"/>
      <charset val="134"/>
      <scheme val="minor"/>
    </font>
    <font>
      <sz val="10"/>
      <name val="仿宋_GB2312"/>
      <charset val="134"/>
    </font>
    <font>
      <sz val="12"/>
      <name val="宋体"/>
      <charset val="134"/>
    </font>
    <font>
      <sz val="11"/>
      <color theme="1"/>
      <name val="宋体"/>
      <charset val="134"/>
      <scheme val="minor"/>
    </font>
    <font>
      <sz val="10"/>
      <color rgb="FF000000"/>
      <name val="宋体"/>
      <charset val="134"/>
      <scheme val="minor"/>
    </font>
    <font>
      <sz val="10"/>
      <name val="Arial"/>
      <family val="2"/>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19">
    <xf numFmtId="0" fontId="0" fillId="0" borderId="0">
      <alignment vertical="center"/>
    </xf>
    <xf numFmtId="43" fontId="26" fillId="0" borderId="0" applyFont="0" applyFill="0" applyBorder="0" applyAlignment="0" applyProtection="0">
      <alignment vertical="center"/>
    </xf>
    <xf numFmtId="9" fontId="17" fillId="0" borderId="0" applyFont="0" applyFill="0" applyBorder="0" applyAlignment="0" applyProtection="0">
      <alignment vertical="center"/>
    </xf>
    <xf numFmtId="0" fontId="25" fillId="0" borderId="0">
      <alignment vertical="center"/>
    </xf>
    <xf numFmtId="9" fontId="17" fillId="0" borderId="0" applyFont="0" applyFill="0" applyBorder="0" applyAlignment="0" applyProtection="0">
      <alignment vertical="center"/>
    </xf>
    <xf numFmtId="0" fontId="27" fillId="0" borderId="0">
      <alignment vertical="center"/>
    </xf>
    <xf numFmtId="0" fontId="26" fillId="0" borderId="0">
      <alignment vertical="center"/>
    </xf>
    <xf numFmtId="9" fontId="17" fillId="0" borderId="0" applyFont="0" applyFill="0" applyBorder="0" applyAlignment="0" applyProtection="0">
      <alignment vertical="center"/>
    </xf>
    <xf numFmtId="0" fontId="7" fillId="0" borderId="0">
      <alignment vertical="center"/>
    </xf>
    <xf numFmtId="0" fontId="12" fillId="0" borderId="0"/>
    <xf numFmtId="0" fontId="25" fillId="0" borderId="0"/>
    <xf numFmtId="0" fontId="25" fillId="0" borderId="0">
      <alignment vertical="center"/>
    </xf>
    <xf numFmtId="9" fontId="17" fillId="0" borderId="0" applyFont="0" applyFill="0" applyBorder="0" applyAlignment="0" applyProtection="0">
      <alignment vertical="center"/>
    </xf>
    <xf numFmtId="0" fontId="9" fillId="0" borderId="0"/>
    <xf numFmtId="0" fontId="25" fillId="0" borderId="0"/>
    <xf numFmtId="0" fontId="25" fillId="0" borderId="0"/>
    <xf numFmtId="0" fontId="28" fillId="0" borderId="0"/>
    <xf numFmtId="0" fontId="9" fillId="0" borderId="0"/>
    <xf numFmtId="0" fontId="25" fillId="0" borderId="0">
      <alignment vertical="center"/>
    </xf>
  </cellStyleXfs>
  <cellXfs count="20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horizontal="center" vertical="center"/>
    </xf>
    <xf numFmtId="0" fontId="3" fillId="0" borderId="0" xfId="0" applyFont="1" applyFill="1" applyBorder="1" applyAlignment="1"/>
    <xf numFmtId="179" fontId="3" fillId="0" borderId="0" xfId="0" applyNumberFormat="1" applyFont="1" applyFill="1" applyBorder="1" applyAlignment="1">
      <alignment horizontal="center"/>
    </xf>
    <xf numFmtId="179" fontId="1"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5" applyFont="1" applyFill="1" applyBorder="1" applyAlignment="1">
      <alignment horizontal="left" vertical="center"/>
    </xf>
    <xf numFmtId="178" fontId="6" fillId="0" borderId="1" xfId="5" applyNumberFormat="1" applyFont="1" applyFill="1" applyBorder="1" applyAlignment="1">
      <alignment horizontal="center" vertical="center"/>
    </xf>
    <xf numFmtId="0" fontId="1" fillId="0" borderId="1" xfId="0" applyFont="1" applyFill="1" applyBorder="1" applyAlignment="1">
      <alignment horizontal="center" wrapText="1"/>
    </xf>
    <xf numFmtId="0" fontId="0" fillId="0" borderId="1" xfId="0" applyFill="1" applyBorder="1" applyAlignment="1">
      <alignment horizontal="center" wrapText="1"/>
    </xf>
    <xf numFmtId="178" fontId="4" fillId="0" borderId="1" xfId="1" applyNumberFormat="1" applyFont="1" applyBorder="1" applyAlignment="1">
      <alignment horizontal="center" vertical="center"/>
    </xf>
    <xf numFmtId="0" fontId="7" fillId="0" borderId="1" xfId="6" applyFont="1" applyFill="1" applyBorder="1" applyAlignment="1">
      <alignment vertical="center"/>
    </xf>
    <xf numFmtId="178" fontId="7" fillId="0" borderId="1" xfId="6" applyNumberFormat="1" applyFont="1" applyFill="1" applyBorder="1" applyAlignment="1">
      <alignment horizontal="center" vertical="center" wrapText="1"/>
    </xf>
    <xf numFmtId="0" fontId="1" fillId="0" borderId="1" xfId="8" applyFont="1" applyFill="1" applyBorder="1" applyAlignment="1">
      <alignment vertical="center"/>
    </xf>
    <xf numFmtId="178" fontId="1" fillId="0" borderId="1" xfId="8" applyNumberFormat="1" applyFont="1" applyFill="1"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 fillId="0" borderId="0" xfId="0" applyFont="1">
      <alignment vertical="center"/>
    </xf>
    <xf numFmtId="0" fontId="7"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NumberFormat="1" applyFont="1" applyFill="1" applyBorder="1" applyAlignment="1" applyProtection="1">
      <alignment vertical="center"/>
    </xf>
    <xf numFmtId="3" fontId="7" fillId="0" borderId="1" xfId="0" applyNumberFormat="1" applyFont="1" applyFill="1" applyBorder="1" applyAlignment="1" applyProtection="1">
      <alignment horizontal="right" vertical="center"/>
    </xf>
    <xf numFmtId="10" fontId="1" fillId="0" borderId="1" xfId="2" applyNumberFormat="1" applyFont="1" applyBorder="1">
      <alignment vertical="center"/>
    </xf>
    <xf numFmtId="182" fontId="6" fillId="0" borderId="1" xfId="13" applyNumberFormat="1" applyFont="1" applyFill="1" applyBorder="1" applyAlignment="1" applyProtection="1">
      <alignment horizontal="right" vertical="center"/>
    </xf>
    <xf numFmtId="0" fontId="1" fillId="0" borderId="1" xfId="0" applyFont="1" applyBorder="1">
      <alignment vertical="center"/>
    </xf>
    <xf numFmtId="0" fontId="7" fillId="0" borderId="1" xfId="0" applyNumberFormat="1" applyFont="1" applyFill="1" applyBorder="1" applyAlignment="1" applyProtection="1">
      <alignment horizontal="center" vertical="center"/>
    </xf>
    <xf numFmtId="3" fontId="1" fillId="0" borderId="1" xfId="0" applyNumberFormat="1" applyFont="1" applyBorder="1">
      <alignment vertical="center"/>
    </xf>
    <xf numFmtId="0" fontId="1" fillId="0" borderId="0" xfId="0" applyFont="1" applyFill="1" applyBorder="1" applyAlignment="1">
      <alignment horizontal="lef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Fill="1">
      <alignment vertical="center"/>
    </xf>
    <xf numFmtId="0" fontId="1" fillId="0" borderId="0" xfId="0" applyFont="1" applyFill="1" applyAlignment="1">
      <alignment horizontal="center" vertical="center"/>
    </xf>
    <xf numFmtId="0" fontId="10" fillId="0" borderId="1" xfId="0" applyNumberFormat="1" applyFont="1" applyFill="1" applyBorder="1" applyAlignment="1" applyProtection="1">
      <alignment horizontal="center" vertical="center"/>
    </xf>
    <xf numFmtId="10" fontId="1" fillId="0" borderId="1" xfId="2" applyNumberFormat="1" applyFont="1" applyFill="1" applyBorder="1">
      <alignment vertical="center"/>
    </xf>
    <xf numFmtId="3" fontId="1" fillId="0" borderId="1" xfId="0" applyNumberFormat="1" applyFont="1" applyFill="1" applyBorder="1">
      <alignment vertical="center"/>
    </xf>
    <xf numFmtId="0" fontId="0" fillId="0" borderId="0" xfId="0" applyFill="1">
      <alignment vertical="center"/>
    </xf>
    <xf numFmtId="3" fontId="7" fillId="0" borderId="1" xfId="0" applyNumberFormat="1" applyFont="1" applyFill="1" applyBorder="1" applyAlignment="1" applyProtection="1">
      <alignment vertical="center"/>
    </xf>
    <xf numFmtId="0" fontId="15" fillId="0" borderId="1" xfId="15" applyNumberFormat="1" applyFont="1" applyFill="1" applyBorder="1" applyAlignment="1" applyProtection="1">
      <alignment horizontal="center" vertical="center"/>
    </xf>
    <xf numFmtId="0" fontId="9" fillId="0" borderId="1" xfId="15" applyNumberFormat="1" applyFont="1" applyFill="1" applyBorder="1" applyAlignment="1" applyProtection="1">
      <alignment horizontal="left" vertical="center"/>
    </xf>
    <xf numFmtId="182" fontId="9" fillId="0" borderId="1" xfId="15" applyNumberFormat="1" applyFont="1" applyFill="1" applyBorder="1" applyAlignment="1" applyProtection="1">
      <alignment horizontal="right" vertical="center"/>
    </xf>
    <xf numFmtId="0" fontId="9" fillId="0" borderId="1" xfId="15" applyNumberFormat="1" applyFont="1" applyFill="1" applyBorder="1" applyAlignment="1" applyProtection="1">
      <alignment vertical="center"/>
    </xf>
    <xf numFmtId="0" fontId="0" fillId="0" borderId="1" xfId="0" applyFill="1" applyBorder="1">
      <alignment vertical="center"/>
    </xf>
    <xf numFmtId="0" fontId="9" fillId="0" borderId="1" xfId="10" applyNumberFormat="1" applyFont="1" applyFill="1" applyBorder="1" applyAlignment="1" applyProtection="1">
      <alignment vertical="center"/>
    </xf>
    <xf numFmtId="0" fontId="9" fillId="0" borderId="1" xfId="15" applyNumberFormat="1" applyFont="1" applyFill="1" applyBorder="1" applyAlignment="1" applyProtection="1">
      <alignment horizontal="center" vertical="center"/>
    </xf>
    <xf numFmtId="0" fontId="15" fillId="0" borderId="1" xfId="14" applyNumberFormat="1" applyFont="1" applyFill="1" applyBorder="1" applyAlignment="1" applyProtection="1">
      <alignment horizontal="center" vertical="center"/>
    </xf>
    <xf numFmtId="0" fontId="15" fillId="0" borderId="1" xfId="14" applyNumberFormat="1" applyFont="1" applyFill="1" applyBorder="1" applyAlignment="1" applyProtection="1">
      <alignment horizontal="center" vertical="center" wrapText="1"/>
    </xf>
    <xf numFmtId="182" fontId="9" fillId="0" borderId="1" xfId="14" applyNumberFormat="1" applyFont="1" applyFill="1" applyBorder="1" applyAlignment="1" applyProtection="1">
      <alignment horizontal="right" vertical="center"/>
    </xf>
    <xf numFmtId="10" fontId="6" fillId="0" borderId="1" xfId="2" applyNumberFormat="1" applyFont="1" applyFill="1" applyBorder="1">
      <alignment vertical="center"/>
    </xf>
    <xf numFmtId="0" fontId="15" fillId="0" borderId="1" xfId="14" applyNumberFormat="1" applyFont="1" applyFill="1" applyBorder="1" applyAlignment="1" applyProtection="1">
      <alignment vertical="center"/>
    </xf>
    <xf numFmtId="0" fontId="9" fillId="0" borderId="1" xfId="14" applyNumberFormat="1" applyFont="1" applyFill="1" applyBorder="1" applyAlignment="1" applyProtection="1">
      <alignment vertical="center"/>
    </xf>
    <xf numFmtId="0" fontId="9" fillId="0" borderId="1" xfId="14" applyNumberFormat="1" applyFont="1" applyFill="1" applyBorder="1" applyAlignment="1" applyProtection="1">
      <alignment vertical="center" shrinkToFit="1"/>
    </xf>
    <xf numFmtId="0" fontId="9" fillId="0" borderId="1" xfId="14" applyNumberFormat="1" applyFont="1" applyFill="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0" fillId="0" borderId="1" xfId="0" applyFont="1" applyBorder="1" applyAlignment="1">
      <alignment horizontal="center" vertical="center"/>
    </xf>
    <xf numFmtId="0" fontId="9" fillId="0" borderId="1" xfId="11" applyFont="1" applyBorder="1" applyAlignment="1">
      <alignment horizontal="center" vertical="center"/>
    </xf>
    <xf numFmtId="0" fontId="0" fillId="0" borderId="1" xfId="0" applyBorder="1" applyAlignment="1">
      <alignment horizontal="center" vertical="center"/>
    </xf>
    <xf numFmtId="0" fontId="9" fillId="0" borderId="1" xfId="11" applyFont="1" applyBorder="1" applyAlignment="1">
      <alignment horizontal="left" vertical="center" wrapText="1"/>
    </xf>
    <xf numFmtId="182" fontId="9" fillId="0" borderId="1" xfId="11" applyNumberFormat="1" applyFont="1" applyBorder="1" applyAlignment="1">
      <alignment horizontal="right" vertical="center"/>
    </xf>
    <xf numFmtId="10" fontId="9" fillId="0" borderId="1" xfId="11" applyNumberFormat="1" applyFont="1" applyBorder="1" applyAlignment="1">
      <alignment horizontal="right" vertical="center"/>
    </xf>
    <xf numFmtId="182" fontId="9" fillId="0" borderId="1" xfId="11" applyNumberFormat="1" applyFont="1" applyBorder="1" applyAlignment="1">
      <alignment vertical="center"/>
    </xf>
    <xf numFmtId="182" fontId="9" fillId="0" borderId="1" xfId="11" applyNumberFormat="1" applyFont="1" applyFill="1" applyBorder="1" applyAlignment="1">
      <alignment horizontal="right" vertical="center"/>
    </xf>
    <xf numFmtId="10" fontId="6" fillId="0" borderId="1" xfId="2" applyNumberFormat="1" applyFont="1" applyBorder="1">
      <alignment vertical="center"/>
    </xf>
    <xf numFmtId="3" fontId="9" fillId="0" borderId="1" xfId="11" applyNumberFormat="1" applyFont="1" applyFill="1" applyBorder="1" applyAlignment="1" applyProtection="1">
      <alignment vertical="center" wrapText="1"/>
    </xf>
    <xf numFmtId="0" fontId="9" fillId="0" borderId="1" xfId="11" applyFont="1" applyBorder="1" applyAlignment="1">
      <alignment horizontal="right" vertical="center"/>
    </xf>
    <xf numFmtId="0" fontId="9" fillId="0" borderId="1" xfId="11" applyFont="1" applyBorder="1" applyAlignment="1">
      <alignment vertical="center"/>
    </xf>
    <xf numFmtId="49" fontId="9" fillId="0" borderId="1" xfId="11" applyNumberFormat="1" applyFont="1" applyFill="1" applyBorder="1" applyAlignment="1" applyProtection="1">
      <alignment vertical="center" wrapText="1"/>
    </xf>
    <xf numFmtId="182" fontId="9" fillId="0" borderId="1" xfId="11" applyNumberFormat="1" applyFont="1" applyFill="1" applyBorder="1" applyAlignment="1">
      <alignment vertical="center"/>
    </xf>
    <xf numFmtId="0" fontId="9" fillId="0" borderId="1" xfId="11" applyFont="1" applyFill="1" applyBorder="1" applyAlignment="1">
      <alignment vertical="center" wrapText="1"/>
    </xf>
    <xf numFmtId="182" fontId="9" fillId="0" borderId="1" xfId="11" applyNumberFormat="1" applyFont="1" applyFill="1" applyBorder="1" applyAlignment="1">
      <alignment horizontal="center" vertical="center"/>
    </xf>
    <xf numFmtId="0" fontId="0" fillId="0" borderId="0" xfId="0" applyFont="1" applyAlignment="1">
      <alignment horizontal="center" vertical="center"/>
    </xf>
    <xf numFmtId="182" fontId="0" fillId="0" borderId="0" xfId="0" applyNumberFormat="1" applyAlignment="1">
      <alignment horizontal="center" vertical="center"/>
    </xf>
    <xf numFmtId="0" fontId="0" fillId="0" borderId="0" xfId="0" applyFont="1">
      <alignment vertical="center"/>
    </xf>
    <xf numFmtId="10" fontId="17" fillId="0" borderId="0" xfId="2" applyNumberFormat="1" applyFont="1">
      <alignment vertical="center"/>
    </xf>
    <xf numFmtId="0" fontId="6" fillId="0" borderId="0" xfId="0" applyFont="1" applyAlignment="1">
      <alignment horizontal="center" vertical="center"/>
    </xf>
    <xf numFmtId="0" fontId="9" fillId="0" borderId="1" xfId="11" applyFont="1" applyFill="1" applyBorder="1" applyAlignment="1">
      <alignment horizontal="center" vertical="center"/>
    </xf>
    <xf numFmtId="0" fontId="6" fillId="0" borderId="1" xfId="0" applyFont="1" applyBorder="1">
      <alignment vertical="center"/>
    </xf>
    <xf numFmtId="0" fontId="9" fillId="0" borderId="0" xfId="10" applyNumberFormat="1" applyFont="1" applyFill="1" applyBorder="1" applyAlignment="1" applyProtection="1">
      <alignment vertical="center"/>
    </xf>
    <xf numFmtId="0" fontId="9" fillId="0" borderId="0" xfId="10" applyNumberFormat="1" applyFont="1" applyFill="1" applyBorder="1" applyAlignment="1" applyProtection="1">
      <alignment horizontal="center" vertical="center"/>
    </xf>
    <xf numFmtId="0" fontId="15" fillId="0" borderId="1" xfId="10" applyNumberFormat="1" applyFont="1" applyFill="1" applyBorder="1" applyAlignment="1" applyProtection="1">
      <alignment horizontal="center" vertical="center"/>
    </xf>
    <xf numFmtId="0" fontId="15" fillId="0" borderId="1" xfId="10" applyNumberFormat="1" applyFont="1" applyFill="1" applyBorder="1" applyAlignment="1" applyProtection="1">
      <alignment horizontal="left" vertical="center" wrapText="1"/>
    </xf>
    <xf numFmtId="3" fontId="9" fillId="0" borderId="1" xfId="10" applyNumberFormat="1" applyFont="1" applyFill="1" applyBorder="1" applyAlignment="1" applyProtection="1">
      <alignment horizontal="right" vertical="center"/>
    </xf>
    <xf numFmtId="0" fontId="15" fillId="0" borderId="6" xfId="10" applyNumberFormat="1" applyFont="1" applyFill="1" applyBorder="1" applyAlignment="1" applyProtection="1">
      <alignment horizontal="left" vertical="center" wrapText="1"/>
    </xf>
    <xf numFmtId="3" fontId="15" fillId="0" borderId="6" xfId="10" applyNumberFormat="1" applyFont="1" applyFill="1" applyBorder="1" applyAlignment="1" applyProtection="1">
      <alignment horizontal="left" vertical="center" wrapText="1"/>
    </xf>
    <xf numFmtId="3" fontId="9" fillId="0" borderId="6" xfId="10" applyNumberFormat="1" applyFont="1" applyFill="1" applyBorder="1" applyAlignment="1" applyProtection="1">
      <alignment horizontal="left" vertical="center" wrapText="1"/>
    </xf>
    <xf numFmtId="0" fontId="9" fillId="0" borderId="1" xfId="10" applyNumberFormat="1" applyFont="1" applyFill="1" applyBorder="1" applyAlignment="1" applyProtection="1">
      <alignment horizontal="left" vertical="center" wrapText="1"/>
    </xf>
    <xf numFmtId="0" fontId="0" fillId="0" borderId="6" xfId="0" applyFill="1" applyBorder="1" applyAlignment="1">
      <alignment vertical="center" wrapText="1"/>
    </xf>
    <xf numFmtId="3" fontId="9" fillId="0" borderId="4" xfId="10" applyNumberFormat="1" applyFont="1" applyFill="1" applyBorder="1" applyAlignment="1" applyProtection="1">
      <alignment horizontal="left" vertical="center" wrapText="1"/>
    </xf>
    <xf numFmtId="3" fontId="9" fillId="0" borderId="5" xfId="10" applyNumberFormat="1" applyFont="1" applyFill="1" applyBorder="1" applyAlignment="1" applyProtection="1">
      <alignment horizontal="right" vertical="center"/>
    </xf>
    <xf numFmtId="0" fontId="15" fillId="0" borderId="1" xfId="10" applyNumberFormat="1" applyFont="1" applyFill="1" applyBorder="1" applyAlignment="1" applyProtection="1">
      <alignment horizontal="right" vertical="center"/>
    </xf>
    <xf numFmtId="3" fontId="15" fillId="0" borderId="1" xfId="10" applyNumberFormat="1" applyFont="1" applyFill="1" applyBorder="1" applyAlignment="1" applyProtection="1">
      <alignment horizontal="left" vertical="center" wrapText="1"/>
    </xf>
    <xf numFmtId="3" fontId="15" fillId="0" borderId="1" xfId="10" applyNumberFormat="1" applyFont="1" applyFill="1" applyBorder="1" applyAlignment="1" applyProtection="1">
      <alignment horizontal="left" vertical="center"/>
    </xf>
    <xf numFmtId="3" fontId="9" fillId="0" borderId="1" xfId="10" applyNumberFormat="1" applyFont="1" applyFill="1" applyBorder="1" applyAlignment="1" applyProtection="1">
      <alignment horizontal="left" vertical="center" wrapText="1"/>
    </xf>
    <xf numFmtId="3" fontId="9" fillId="0" borderId="1" xfId="10" applyNumberFormat="1" applyFont="1" applyFill="1" applyBorder="1" applyAlignment="1" applyProtection="1">
      <alignment horizontal="left" vertical="center"/>
    </xf>
    <xf numFmtId="0" fontId="15" fillId="0" borderId="8" xfId="10" applyNumberFormat="1" applyFont="1" applyFill="1" applyBorder="1" applyAlignment="1" applyProtection="1">
      <alignment horizontal="left" vertical="center" wrapText="1"/>
    </xf>
    <xf numFmtId="3" fontId="15" fillId="0" borderId="8" xfId="10" applyNumberFormat="1" applyFont="1" applyFill="1" applyBorder="1" applyAlignment="1" applyProtection="1">
      <alignment horizontal="left" vertical="center" wrapText="1"/>
    </xf>
    <xf numFmtId="3" fontId="15" fillId="0" borderId="9" xfId="10" applyNumberFormat="1" applyFont="1" applyFill="1" applyBorder="1" applyAlignment="1" applyProtection="1">
      <alignment horizontal="left" vertical="center"/>
    </xf>
    <xf numFmtId="0" fontId="15" fillId="0" borderId="8" xfId="10" applyNumberFormat="1" applyFont="1" applyFill="1" applyBorder="1" applyAlignment="1" applyProtection="1">
      <alignment horizontal="left" vertical="center"/>
    </xf>
    <xf numFmtId="0" fontId="9" fillId="0" borderId="1" xfId="10" applyNumberFormat="1" applyFont="1" applyFill="1" applyBorder="1" applyAlignment="1" applyProtection="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8" fontId="0" fillId="0" borderId="0" xfId="0" applyNumberFormat="1" applyFont="1" applyFill="1" applyBorder="1" applyAlignment="1">
      <alignment vertical="center"/>
    </xf>
    <xf numFmtId="0" fontId="1" fillId="0" borderId="1" xfId="9" applyFont="1" applyFill="1" applyBorder="1" applyAlignment="1">
      <alignment horizontal="center" vertical="center"/>
    </xf>
    <xf numFmtId="0" fontId="1" fillId="2" borderId="1" xfId="9" applyFont="1" applyFill="1" applyBorder="1" applyAlignment="1">
      <alignment horizontal="center" vertical="center"/>
    </xf>
    <xf numFmtId="0" fontId="1" fillId="0" borderId="1" xfId="9"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wrapText="1"/>
    </xf>
    <xf numFmtId="182" fontId="18" fillId="2" borderId="1" xfId="9" applyNumberFormat="1" applyFont="1" applyFill="1" applyBorder="1" applyAlignment="1">
      <alignment horizontal="right" vertical="center"/>
    </xf>
    <xf numFmtId="182" fontId="18" fillId="0" borderId="1" xfId="9" applyNumberFormat="1" applyFont="1" applyFill="1" applyBorder="1" applyAlignment="1">
      <alignment horizontal="right" vertical="center"/>
    </xf>
    <xf numFmtId="10" fontId="18" fillId="0" borderId="1" xfId="0" applyNumberFormat="1" applyFont="1" applyFill="1" applyBorder="1" applyAlignment="1">
      <alignment horizontal="right" vertical="center"/>
    </xf>
    <xf numFmtId="0" fontId="1" fillId="0" borderId="1" xfId="9" applyFont="1" applyFill="1" applyBorder="1" applyAlignment="1">
      <alignment vertical="center" wrapText="1"/>
    </xf>
    <xf numFmtId="0" fontId="1" fillId="0" borderId="1" xfId="9" applyFont="1" applyFill="1" applyBorder="1" applyAlignment="1">
      <alignment vertical="center"/>
    </xf>
    <xf numFmtId="182" fontId="1" fillId="2" borderId="1" xfId="9" applyNumberFormat="1" applyFont="1" applyFill="1" applyBorder="1" applyAlignment="1">
      <alignment horizontal="right" vertical="center"/>
    </xf>
    <xf numFmtId="182" fontId="1" fillId="0" borderId="1" xfId="9" applyNumberFormat="1" applyFont="1" applyFill="1" applyBorder="1" applyAlignment="1">
      <alignment horizontal="right" vertical="center"/>
    </xf>
    <xf numFmtId="10" fontId="1" fillId="0" borderId="1" xfId="0" applyNumberFormat="1" applyFont="1" applyFill="1" applyBorder="1" applyAlignment="1">
      <alignment horizontal="right" vertical="center"/>
    </xf>
    <xf numFmtId="0" fontId="1" fillId="0" borderId="1" xfId="0" applyFont="1" applyFill="1" applyBorder="1" applyAlignment="1">
      <alignment horizontal="left" vertical="center"/>
    </xf>
    <xf numFmtId="178" fontId="1" fillId="0" borderId="1" xfId="0" applyNumberFormat="1" applyFont="1" applyFill="1" applyBorder="1" applyAlignment="1">
      <alignment horizontal="center" vertical="center" wrapText="1"/>
    </xf>
    <xf numFmtId="178" fontId="18" fillId="0" borderId="1" xfId="0" applyNumberFormat="1" applyFont="1" applyFill="1" applyBorder="1" applyAlignment="1">
      <alignment horizontal="right" vertical="center"/>
    </xf>
    <xf numFmtId="10" fontId="19" fillId="0" borderId="1" xfId="0" applyNumberFormat="1" applyFont="1" applyFill="1" applyBorder="1" applyAlignment="1">
      <alignment horizontal="right" vertical="center"/>
    </xf>
    <xf numFmtId="178" fontId="1" fillId="0" borderId="1" xfId="0" applyNumberFormat="1" applyFont="1" applyFill="1" applyBorder="1" applyAlignment="1">
      <alignment horizontal="right" vertical="center"/>
    </xf>
    <xf numFmtId="10" fontId="11" fillId="0" borderId="1" xfId="0" applyNumberFormat="1" applyFont="1" applyFill="1" applyBorder="1" applyAlignment="1">
      <alignment horizontal="right" vertical="center"/>
    </xf>
    <xf numFmtId="0" fontId="0" fillId="0" borderId="1" xfId="0" applyFont="1" applyFill="1" applyBorder="1" applyAlignment="1">
      <alignment vertical="center"/>
    </xf>
    <xf numFmtId="178" fontId="0" fillId="2" borderId="1" xfId="0" applyNumberFormat="1" applyFont="1" applyFill="1" applyBorder="1" applyAlignment="1">
      <alignment horizontal="right" vertical="center"/>
    </xf>
    <xf numFmtId="0" fontId="20" fillId="0" borderId="1" xfId="9" applyFont="1" applyFill="1" applyBorder="1" applyAlignment="1">
      <alignment vertical="center" wrapText="1"/>
    </xf>
    <xf numFmtId="178" fontId="0" fillId="2" borderId="0" xfId="0" applyNumberFormat="1" applyFont="1" applyFill="1" applyBorder="1" applyAlignment="1">
      <alignment horizontal="right" vertical="center"/>
    </xf>
    <xf numFmtId="178" fontId="0" fillId="0" borderId="0" xfId="0" applyNumberFormat="1" applyFill="1" applyBorder="1" applyAlignment="1">
      <alignment horizontal="center" vertical="center"/>
    </xf>
    <xf numFmtId="182" fontId="0" fillId="0" borderId="0" xfId="0" applyNumberFormat="1" applyFill="1" applyBorder="1" applyAlignment="1">
      <alignment horizontal="center" vertical="center"/>
    </xf>
    <xf numFmtId="0" fontId="21" fillId="0" borderId="0" xfId="0" applyFont="1" applyFill="1" applyBorder="1" applyAlignment="1">
      <alignment vertical="center"/>
    </xf>
    <xf numFmtId="180" fontId="7"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82" fontId="7" fillId="2"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80" fontId="7" fillId="0" borderId="1" xfId="0" applyNumberFormat="1" applyFont="1" applyFill="1" applyBorder="1" applyAlignment="1">
      <alignment vertical="center" wrapText="1"/>
    </xf>
    <xf numFmtId="0" fontId="15" fillId="0" borderId="1" xfId="8" applyFont="1" applyFill="1" applyBorder="1" applyAlignment="1">
      <alignment vertical="center" wrapText="1"/>
    </xf>
    <xf numFmtId="178" fontId="15" fillId="2" borderId="1" xfId="8" applyNumberFormat="1" applyFont="1" applyFill="1" applyBorder="1" applyAlignment="1">
      <alignment horizontal="right" vertical="center"/>
    </xf>
    <xf numFmtId="182" fontId="15" fillId="2" borderId="1" xfId="8" applyNumberFormat="1" applyFont="1" applyFill="1" applyBorder="1" applyAlignment="1">
      <alignment horizontal="right" vertical="center"/>
    </xf>
    <xf numFmtId="178" fontId="15" fillId="0" borderId="1" xfId="8" applyNumberFormat="1" applyFont="1" applyFill="1" applyBorder="1" applyAlignment="1">
      <alignment horizontal="right" vertical="center"/>
    </xf>
    <xf numFmtId="10" fontId="15" fillId="0" borderId="1" xfId="8" applyNumberFormat="1" applyFont="1" applyFill="1" applyBorder="1" applyAlignment="1">
      <alignment horizontal="right" vertical="center"/>
    </xf>
    <xf numFmtId="182" fontId="15" fillId="0" borderId="1" xfId="0" applyNumberFormat="1" applyFont="1" applyFill="1" applyBorder="1" applyAlignment="1">
      <alignment horizontal="right" vertical="center"/>
    </xf>
    <xf numFmtId="182" fontId="22" fillId="0" borderId="1" xfId="0" applyNumberFormat="1" applyFont="1" applyFill="1" applyBorder="1" applyAlignment="1">
      <alignment horizontal="right" vertical="center"/>
    </xf>
    <xf numFmtId="0" fontId="9" fillId="0" borderId="1" xfId="8" applyFont="1" applyFill="1" applyBorder="1" applyAlignment="1">
      <alignment vertical="center" wrapText="1"/>
    </xf>
    <xf numFmtId="178" fontId="9" fillId="2" borderId="1" xfId="8" applyNumberFormat="1" applyFont="1" applyFill="1" applyBorder="1" applyAlignment="1">
      <alignment horizontal="right" vertical="center"/>
    </xf>
    <xf numFmtId="182" fontId="9" fillId="2" borderId="1" xfId="8" applyNumberFormat="1" applyFont="1" applyFill="1" applyBorder="1" applyAlignment="1">
      <alignment horizontal="right" vertical="center"/>
    </xf>
    <xf numFmtId="178" fontId="9" fillId="0" borderId="1" xfId="8" applyNumberFormat="1" applyFont="1" applyFill="1" applyBorder="1" applyAlignment="1">
      <alignment horizontal="right" vertical="center"/>
    </xf>
    <xf numFmtId="10" fontId="9" fillId="0" borderId="1" xfId="8"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82" fontId="23" fillId="0" borderId="1" xfId="0" applyNumberFormat="1" applyFont="1" applyFill="1" applyBorder="1" applyAlignment="1">
      <alignment horizontal="right" vertical="center"/>
    </xf>
    <xf numFmtId="178" fontId="24" fillId="0" borderId="1" xfId="0" applyNumberFormat="1" applyFont="1" applyFill="1" applyBorder="1" applyAlignment="1">
      <alignment horizontal="right" vertical="center"/>
    </xf>
    <xf numFmtId="0" fontId="9" fillId="0" borderId="1" xfId="8" applyFont="1" applyFill="1" applyBorder="1" applyAlignment="1">
      <alignment horizontal="left" vertical="center" wrapText="1"/>
    </xf>
    <xf numFmtId="178" fontId="15" fillId="0" borderId="1" xfId="0" applyNumberFormat="1" applyFont="1" applyFill="1" applyBorder="1" applyAlignment="1">
      <alignment horizontal="right" vertical="center"/>
    </xf>
    <xf numFmtId="182" fontId="9" fillId="0" borderId="1" xfId="0" applyNumberFormat="1" applyFont="1" applyFill="1" applyBorder="1" applyAlignment="1">
      <alignment horizontal="right" vertical="center"/>
    </xf>
    <xf numFmtId="10" fontId="22" fillId="0" borderId="1" xfId="0" applyNumberFormat="1" applyFont="1" applyFill="1" applyBorder="1" applyAlignment="1">
      <alignment horizontal="right" vertical="center"/>
    </xf>
    <xf numFmtId="10" fontId="23" fillId="0" borderId="1" xfId="0" applyNumberFormat="1" applyFont="1" applyFill="1" applyBorder="1" applyAlignment="1">
      <alignment horizontal="right" vertical="center"/>
    </xf>
    <xf numFmtId="10" fontId="9" fillId="2" borderId="1" xfId="4" applyNumberFormat="1" applyFont="1" applyFill="1" applyBorder="1" applyAlignment="1">
      <alignment horizontal="right" vertical="center"/>
    </xf>
    <xf numFmtId="10" fontId="9" fillId="0" borderId="1" xfId="4" applyNumberFormat="1" applyFont="1" applyFill="1" applyBorder="1" applyAlignment="1">
      <alignment horizontal="right" vertical="center"/>
    </xf>
    <xf numFmtId="10" fontId="9" fillId="0" borderId="1" xfId="0" applyNumberFormat="1" applyFont="1" applyFill="1" applyBorder="1" applyAlignment="1">
      <alignment horizontal="right" vertical="center"/>
    </xf>
    <xf numFmtId="0" fontId="15" fillId="0" borderId="1" xfId="8" applyFont="1" applyFill="1" applyBorder="1" applyAlignment="1">
      <alignment horizontal="left" vertical="center" wrapText="1"/>
    </xf>
    <xf numFmtId="178" fontId="22" fillId="0"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1" fillId="0" borderId="1" xfId="9" applyFont="1" applyFill="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3" fontId="9" fillId="0" borderId="3" xfId="11" applyNumberFormat="1" applyFont="1" applyFill="1" applyBorder="1" applyAlignment="1" applyProtection="1">
      <alignment horizontal="left" vertical="center"/>
    </xf>
    <xf numFmtId="3" fontId="9" fillId="0" borderId="3" xfId="11" applyNumberFormat="1" applyFont="1" applyFill="1" applyBorder="1" applyAlignment="1" applyProtection="1">
      <alignment horizontal="righ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8" fillId="0" borderId="0" xfId="15" applyNumberFormat="1" applyFont="1" applyFill="1" applyAlignment="1" applyProtection="1">
      <alignment horizontal="center" vertical="center"/>
    </xf>
    <xf numFmtId="0" fontId="9" fillId="0" borderId="0" xfId="15" applyNumberFormat="1" applyFont="1" applyFill="1" applyAlignment="1" applyProtection="1">
      <alignment horizontal="right" vertical="center"/>
    </xf>
    <xf numFmtId="0" fontId="8" fillId="0" borderId="0" xfId="0" applyNumberFormat="1" applyFont="1" applyFill="1" applyAlignment="1" applyProtection="1">
      <alignment horizontal="center" vertical="center"/>
    </xf>
    <xf numFmtId="0" fontId="7" fillId="0" borderId="7" xfId="0" applyNumberFormat="1" applyFont="1" applyFill="1" applyBorder="1" applyAlignment="1" applyProtection="1">
      <alignment horizontal="right" vertical="center"/>
    </xf>
    <xf numFmtId="0" fontId="7" fillId="0" borderId="8"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Alignment="1">
      <alignment horizontal="left" vertical="center"/>
    </xf>
    <xf numFmtId="0" fontId="7" fillId="0" borderId="1" xfId="0" applyNumberFormat="1" applyFont="1" applyFill="1" applyBorder="1" applyAlignment="1" applyProtection="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7" fillId="0" borderId="4"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1" fillId="0" borderId="3" xfId="0" applyFont="1" applyFill="1" applyBorder="1" applyAlignment="1">
      <alignment horizontal="left" vertical="center"/>
    </xf>
    <xf numFmtId="0" fontId="7"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0" fillId="0" borderId="0" xfId="0" applyFill="1" applyBorder="1" applyAlignment="1">
      <alignment horizontal="center" vertical="center"/>
    </xf>
  </cellXfs>
  <cellStyles count="19">
    <cellStyle name="百分比" xfId="2" builtinId="5"/>
    <cellStyle name="百分比 2" xfId="4"/>
    <cellStyle name="百分比 3" xfId="12"/>
    <cellStyle name="百分比 4" xfId="7"/>
    <cellStyle name="常规" xfId="0" builtinId="0"/>
    <cellStyle name="常规 10" xfId="10"/>
    <cellStyle name="常规 12" xfId="6"/>
    <cellStyle name="常规 15" xfId="13"/>
    <cellStyle name="常规 2" xfId="14"/>
    <cellStyle name="常规 2 5" xfId="5"/>
    <cellStyle name="常规 23" xfId="15"/>
    <cellStyle name="常规 4" xfId="16"/>
    <cellStyle name="常规 4 3" xfId="17"/>
    <cellStyle name="常规 5" xfId="18"/>
    <cellStyle name="常规 5_2016年预算执行和2017年预算草案（2017部分）" xfId="9"/>
    <cellStyle name="常规 6" xfId="3"/>
    <cellStyle name="常规 7" xfId="11"/>
    <cellStyle name="常规 9" xfId="8"/>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selection sqref="A1:I1"/>
    </sheetView>
  </sheetViews>
  <sheetFormatPr defaultColWidth="9" defaultRowHeight="18.75" x14ac:dyDescent="0.15"/>
  <cols>
    <col min="1" max="1" width="26" style="3" customWidth="1"/>
    <col min="2" max="2" width="9.5" style="138" hidden="1" customWidth="1"/>
    <col min="3" max="3" width="9.875" style="139" hidden="1" customWidth="1"/>
    <col min="4" max="4" width="9.875" style="138" customWidth="1"/>
    <col min="5" max="5" width="10.625" style="138" customWidth="1"/>
    <col min="6" max="6" width="9.125" style="25" customWidth="1"/>
    <col min="7" max="7" width="9.25" style="25" customWidth="1"/>
    <col min="8" max="8" width="9.25" style="3" customWidth="1"/>
    <col min="9" max="9" width="9.5" style="25" customWidth="1"/>
    <col min="10" max="10" width="9" style="140"/>
    <col min="11" max="16384" width="9" style="3"/>
  </cols>
  <sheetData>
    <row r="1" spans="1:9" ht="30" customHeight="1" x14ac:dyDescent="0.15">
      <c r="A1" s="171" t="s">
        <v>0</v>
      </c>
      <c r="B1" s="171"/>
      <c r="C1" s="171"/>
      <c r="D1" s="171"/>
      <c r="E1" s="171"/>
      <c r="F1" s="171"/>
      <c r="G1" s="171"/>
      <c r="H1" s="171"/>
      <c r="I1" s="171"/>
    </row>
    <row r="2" spans="1:9" x14ac:dyDescent="0.15">
      <c r="A2" s="111"/>
      <c r="I2" s="27" t="s">
        <v>1</v>
      </c>
    </row>
    <row r="3" spans="1:9" x14ac:dyDescent="0.15">
      <c r="A3" s="141" t="s">
        <v>2</v>
      </c>
      <c r="B3" s="142" t="s">
        <v>3</v>
      </c>
      <c r="C3" s="143" t="s">
        <v>4</v>
      </c>
      <c r="D3" s="144" t="s">
        <v>5</v>
      </c>
      <c r="E3" s="144" t="s">
        <v>6</v>
      </c>
      <c r="F3" s="141" t="s">
        <v>7</v>
      </c>
      <c r="G3" s="141" t="s">
        <v>8</v>
      </c>
      <c r="H3" s="145" t="s">
        <v>9</v>
      </c>
      <c r="I3" s="141" t="s">
        <v>10</v>
      </c>
    </row>
    <row r="4" spans="1:9" x14ac:dyDescent="0.15">
      <c r="A4" s="146" t="s">
        <v>11</v>
      </c>
      <c r="B4" s="147">
        <v>105476</v>
      </c>
      <c r="C4" s="148">
        <v>-28323.200000000001</v>
      </c>
      <c r="D4" s="149">
        <v>77152.800000000003</v>
      </c>
      <c r="E4" s="149">
        <v>77768</v>
      </c>
      <c r="F4" s="150">
        <f>E4/D4</f>
        <v>1.0079737870822576</v>
      </c>
      <c r="G4" s="151">
        <v>72178</v>
      </c>
      <c r="H4" s="152">
        <f>E4-G4</f>
        <v>5590</v>
      </c>
      <c r="I4" s="164">
        <f>H4/G4</f>
        <v>7.7447421652026935E-2</v>
      </c>
    </row>
    <row r="5" spans="1:9" x14ac:dyDescent="0.15">
      <c r="A5" s="153" t="s">
        <v>12</v>
      </c>
      <c r="B5" s="154">
        <v>41837</v>
      </c>
      <c r="C5" s="155">
        <v>-12306</v>
      </c>
      <c r="D5" s="156">
        <v>29531</v>
      </c>
      <c r="E5" s="156">
        <v>30221</v>
      </c>
      <c r="F5" s="157">
        <f t="shared" ref="F5:F22" si="0">E5/D5</f>
        <v>1.0233652771663675</v>
      </c>
      <c r="G5" s="158">
        <v>20201</v>
      </c>
      <c r="H5" s="159">
        <f t="shared" ref="H5:H22" si="1">E5-G5</f>
        <v>10020</v>
      </c>
      <c r="I5" s="165">
        <f>H5/G5</f>
        <v>0.49601504875996238</v>
      </c>
    </row>
    <row r="6" spans="1:9" x14ac:dyDescent="0.15">
      <c r="A6" s="153" t="s">
        <v>13</v>
      </c>
      <c r="B6" s="154"/>
      <c r="C6" s="155">
        <v>52</v>
      </c>
      <c r="D6" s="156">
        <v>52</v>
      </c>
      <c r="E6" s="156">
        <v>285</v>
      </c>
      <c r="F6" s="157">
        <f t="shared" si="0"/>
        <v>5.4807692307692308</v>
      </c>
      <c r="G6" s="158">
        <v>9948</v>
      </c>
      <c r="H6" s="159">
        <f t="shared" si="1"/>
        <v>-9663</v>
      </c>
      <c r="I6" s="165">
        <f>H6/G6</f>
        <v>-0.97135102533172502</v>
      </c>
    </row>
    <row r="7" spans="1:9" x14ac:dyDescent="0.15">
      <c r="A7" s="153" t="s">
        <v>14</v>
      </c>
      <c r="B7" s="154">
        <v>7552</v>
      </c>
      <c r="C7" s="155">
        <v>-806</v>
      </c>
      <c r="D7" s="156">
        <v>6746</v>
      </c>
      <c r="E7" s="156">
        <v>5730</v>
      </c>
      <c r="F7" s="157">
        <f t="shared" si="0"/>
        <v>0.84939223243403494</v>
      </c>
      <c r="G7" s="158">
        <v>5168</v>
      </c>
      <c r="H7" s="159">
        <f t="shared" si="1"/>
        <v>562</v>
      </c>
      <c r="I7" s="165">
        <f t="shared" ref="I7:I21" si="2">H7/G7</f>
        <v>0.10874613003095976</v>
      </c>
    </row>
    <row r="8" spans="1:9" x14ac:dyDescent="0.15">
      <c r="A8" s="153" t="s">
        <v>15</v>
      </c>
      <c r="B8" s="154">
        <v>4182</v>
      </c>
      <c r="C8" s="155">
        <v>326</v>
      </c>
      <c r="D8" s="156">
        <v>4508</v>
      </c>
      <c r="E8" s="156">
        <v>4079</v>
      </c>
      <c r="F8" s="157">
        <f t="shared" si="0"/>
        <v>0.90483584738243128</v>
      </c>
      <c r="G8" s="158">
        <v>3132</v>
      </c>
      <c r="H8" s="159">
        <f t="shared" si="1"/>
        <v>947</v>
      </c>
      <c r="I8" s="165">
        <f t="shared" si="2"/>
        <v>0.30236270753512134</v>
      </c>
    </row>
    <row r="9" spans="1:9" x14ac:dyDescent="0.15">
      <c r="A9" s="153" t="s">
        <v>16</v>
      </c>
      <c r="B9" s="154">
        <v>3370</v>
      </c>
      <c r="C9" s="155">
        <v>-1132</v>
      </c>
      <c r="D9" s="160">
        <v>2238</v>
      </c>
      <c r="E9" s="160">
        <v>1651</v>
      </c>
      <c r="F9" s="157">
        <f t="shared" si="0"/>
        <v>0.73771224307417338</v>
      </c>
      <c r="G9" s="158">
        <v>2036</v>
      </c>
      <c r="H9" s="159">
        <f t="shared" si="1"/>
        <v>-385</v>
      </c>
      <c r="I9" s="165">
        <f t="shared" si="2"/>
        <v>-0.18909626719056974</v>
      </c>
    </row>
    <row r="10" spans="1:9" x14ac:dyDescent="0.15">
      <c r="A10" s="153" t="s">
        <v>17</v>
      </c>
      <c r="B10" s="154">
        <v>3583</v>
      </c>
      <c r="C10" s="155">
        <v>-585</v>
      </c>
      <c r="D10" s="156">
        <v>2998</v>
      </c>
      <c r="E10" s="156">
        <v>3011</v>
      </c>
      <c r="F10" s="157">
        <f t="shared" si="0"/>
        <v>1.0043362241494329</v>
      </c>
      <c r="G10" s="158">
        <v>2165</v>
      </c>
      <c r="H10" s="159">
        <f t="shared" si="1"/>
        <v>846</v>
      </c>
      <c r="I10" s="165">
        <f t="shared" si="2"/>
        <v>0.39076212471131638</v>
      </c>
    </row>
    <row r="11" spans="1:9" x14ac:dyDescent="0.15">
      <c r="A11" s="153" t="s">
        <v>18</v>
      </c>
      <c r="B11" s="154">
        <v>3583</v>
      </c>
      <c r="C11" s="155">
        <v>-585</v>
      </c>
      <c r="D11" s="156">
        <v>2998</v>
      </c>
      <c r="E11" s="156">
        <v>3011</v>
      </c>
      <c r="F11" s="157">
        <f t="shared" si="0"/>
        <v>1.0043362241494329</v>
      </c>
      <c r="G11" s="158">
        <v>2165</v>
      </c>
      <c r="H11" s="159">
        <f t="shared" si="1"/>
        <v>846</v>
      </c>
      <c r="I11" s="165">
        <f t="shared" si="2"/>
        <v>0.39076212471131638</v>
      </c>
    </row>
    <row r="12" spans="1:9" x14ac:dyDescent="0.15">
      <c r="A12" s="153" t="s">
        <v>19</v>
      </c>
      <c r="B12" s="154">
        <v>3670</v>
      </c>
      <c r="C12" s="155">
        <v>-1409</v>
      </c>
      <c r="D12" s="156">
        <v>2261</v>
      </c>
      <c r="E12" s="156">
        <v>2195</v>
      </c>
      <c r="F12" s="157">
        <f t="shared" si="0"/>
        <v>0.97080937638213183</v>
      </c>
      <c r="G12" s="158">
        <v>2218</v>
      </c>
      <c r="H12" s="159">
        <f t="shared" si="1"/>
        <v>-23</v>
      </c>
      <c r="I12" s="165">
        <f t="shared" si="2"/>
        <v>-1.0369702434625788E-2</v>
      </c>
    </row>
    <row r="13" spans="1:9" x14ac:dyDescent="0.15">
      <c r="A13" s="153" t="s">
        <v>20</v>
      </c>
      <c r="B13" s="154">
        <v>7015</v>
      </c>
      <c r="C13" s="155">
        <v>-2437</v>
      </c>
      <c r="D13" s="156">
        <v>4578</v>
      </c>
      <c r="E13" s="156">
        <v>5255</v>
      </c>
      <c r="F13" s="157">
        <f t="shared" si="0"/>
        <v>1.1478811708169507</v>
      </c>
      <c r="G13" s="158">
        <v>4239</v>
      </c>
      <c r="H13" s="159">
        <f t="shared" si="1"/>
        <v>1016</v>
      </c>
      <c r="I13" s="165">
        <f t="shared" si="2"/>
        <v>0.23967916961547533</v>
      </c>
    </row>
    <row r="14" spans="1:9" x14ac:dyDescent="0.15">
      <c r="A14" s="153" t="s">
        <v>21</v>
      </c>
      <c r="B14" s="154">
        <v>3000</v>
      </c>
      <c r="C14" s="155">
        <v>-1011</v>
      </c>
      <c r="D14" s="156">
        <v>1989</v>
      </c>
      <c r="E14" s="156">
        <v>2541</v>
      </c>
      <c r="F14" s="157">
        <f t="shared" si="0"/>
        <v>1.2775263951734539</v>
      </c>
      <c r="G14" s="158">
        <v>1976</v>
      </c>
      <c r="H14" s="159">
        <f t="shared" si="1"/>
        <v>565</v>
      </c>
      <c r="I14" s="165">
        <f t="shared" si="2"/>
        <v>0.28593117408906882</v>
      </c>
    </row>
    <row r="15" spans="1:9" x14ac:dyDescent="0.15">
      <c r="A15" s="153" t="s">
        <v>22</v>
      </c>
      <c r="B15" s="154">
        <v>900</v>
      </c>
      <c r="C15" s="155">
        <v>221</v>
      </c>
      <c r="D15" s="160">
        <v>1121</v>
      </c>
      <c r="E15" s="160">
        <v>1073</v>
      </c>
      <c r="F15" s="157">
        <f t="shared" si="0"/>
        <v>0.95718108831400539</v>
      </c>
      <c r="G15" s="158">
        <v>652</v>
      </c>
      <c r="H15" s="159">
        <f t="shared" si="1"/>
        <v>421</v>
      </c>
      <c r="I15" s="165">
        <f t="shared" si="2"/>
        <v>0.64570552147239269</v>
      </c>
    </row>
    <row r="16" spans="1:9" x14ac:dyDescent="0.15">
      <c r="A16" s="153" t="s">
        <v>23</v>
      </c>
      <c r="B16" s="154">
        <v>3577</v>
      </c>
      <c r="C16" s="155">
        <v>-1278.2</v>
      </c>
      <c r="D16" s="160">
        <v>2298.8000000000002</v>
      </c>
      <c r="E16" s="160">
        <v>2775</v>
      </c>
      <c r="F16" s="157">
        <f t="shared" si="0"/>
        <v>1.2071515573342613</v>
      </c>
      <c r="G16" s="158">
        <v>2161</v>
      </c>
      <c r="H16" s="159">
        <f t="shared" si="1"/>
        <v>614</v>
      </c>
      <c r="I16" s="165">
        <f t="shared" si="2"/>
        <v>0.28412771864877373</v>
      </c>
    </row>
    <row r="17" spans="1:9" x14ac:dyDescent="0.15">
      <c r="A17" s="153" t="s">
        <v>24</v>
      </c>
      <c r="B17" s="154">
        <v>5500</v>
      </c>
      <c r="C17" s="155">
        <v>3697</v>
      </c>
      <c r="D17" s="160">
        <v>9197</v>
      </c>
      <c r="E17" s="160">
        <v>8762</v>
      </c>
      <c r="F17" s="157">
        <f t="shared" si="0"/>
        <v>0.95270196803305429</v>
      </c>
      <c r="G17" s="158">
        <v>3939</v>
      </c>
      <c r="H17" s="159">
        <f t="shared" si="1"/>
        <v>4823</v>
      </c>
      <c r="I17" s="165">
        <f t="shared" si="2"/>
        <v>1.2244224422442245</v>
      </c>
    </row>
    <row r="18" spans="1:9" x14ac:dyDescent="0.15">
      <c r="A18" s="153" t="s">
        <v>25</v>
      </c>
      <c r="B18" s="154">
        <v>1968</v>
      </c>
      <c r="C18" s="155">
        <v>-377</v>
      </c>
      <c r="D18" s="160">
        <v>1591</v>
      </c>
      <c r="E18" s="160">
        <v>1494</v>
      </c>
      <c r="F18" s="157">
        <f t="shared" si="0"/>
        <v>0.9390320553111251</v>
      </c>
      <c r="G18" s="158">
        <v>1261</v>
      </c>
      <c r="H18" s="159">
        <f t="shared" si="1"/>
        <v>233</v>
      </c>
      <c r="I18" s="165">
        <f t="shared" si="2"/>
        <v>0.18477398889770025</v>
      </c>
    </row>
    <row r="19" spans="1:9" x14ac:dyDescent="0.15">
      <c r="A19" s="153" t="s">
        <v>26</v>
      </c>
      <c r="B19" s="154">
        <v>14311</v>
      </c>
      <c r="C19" s="155">
        <v>-11469</v>
      </c>
      <c r="D19" s="160">
        <v>2842</v>
      </c>
      <c r="E19" s="160">
        <v>2436</v>
      </c>
      <c r="F19" s="157">
        <f t="shared" si="0"/>
        <v>0.8571428571428571</v>
      </c>
      <c r="G19" s="158">
        <v>9855</v>
      </c>
      <c r="H19" s="159">
        <f t="shared" si="1"/>
        <v>-7419</v>
      </c>
      <c r="I19" s="165">
        <f t="shared" si="2"/>
        <v>-0.75281582952815829</v>
      </c>
    </row>
    <row r="20" spans="1:9" x14ac:dyDescent="0.15">
      <c r="A20" s="153" t="s">
        <v>27</v>
      </c>
      <c r="B20" s="154">
        <v>10813</v>
      </c>
      <c r="C20" s="155">
        <v>-358</v>
      </c>
      <c r="D20" s="160">
        <v>10455</v>
      </c>
      <c r="E20" s="160">
        <v>10686</v>
      </c>
      <c r="F20" s="157">
        <f t="shared" si="0"/>
        <v>1.0220946915351505</v>
      </c>
      <c r="G20" s="158">
        <v>6853</v>
      </c>
      <c r="H20" s="159">
        <f t="shared" si="1"/>
        <v>3833</v>
      </c>
      <c r="I20" s="165">
        <f t="shared" si="2"/>
        <v>0.55931708740697506</v>
      </c>
    </row>
    <row r="21" spans="1:9" x14ac:dyDescent="0.15">
      <c r="A21" s="153" t="s">
        <v>28</v>
      </c>
      <c r="B21" s="154">
        <v>1750</v>
      </c>
      <c r="C21" s="155">
        <v>-257</v>
      </c>
      <c r="D21" s="160">
        <v>1493</v>
      </c>
      <c r="E21" s="160">
        <v>1304</v>
      </c>
      <c r="F21" s="157">
        <f t="shared" si="0"/>
        <v>0.87340924313462831</v>
      </c>
      <c r="G21" s="158">
        <v>1541</v>
      </c>
      <c r="H21" s="159">
        <f t="shared" si="1"/>
        <v>-237</v>
      </c>
      <c r="I21" s="165">
        <f t="shared" si="2"/>
        <v>-0.1537962362102531</v>
      </c>
    </row>
    <row r="22" spans="1:9" x14ac:dyDescent="0.15">
      <c r="A22" s="146" t="s">
        <v>29</v>
      </c>
      <c r="B22" s="147">
        <v>83907</v>
      </c>
      <c r="C22" s="148">
        <v>-15807</v>
      </c>
      <c r="D22" s="149">
        <v>68100</v>
      </c>
      <c r="E22" s="149">
        <v>68526</v>
      </c>
      <c r="F22" s="150">
        <f t="shared" si="0"/>
        <v>1.0062555066079295</v>
      </c>
      <c r="G22" s="151">
        <v>134610</v>
      </c>
      <c r="H22" s="152">
        <f t="shared" si="1"/>
        <v>-66084</v>
      </c>
      <c r="I22" s="164">
        <f t="shared" ref="I22:I68" si="3">H22/G22</f>
        <v>-0.49092935145977268</v>
      </c>
    </row>
    <row r="23" spans="1:9" x14ac:dyDescent="0.15">
      <c r="A23" s="153" t="s">
        <v>30</v>
      </c>
      <c r="B23" s="154">
        <v>10111</v>
      </c>
      <c r="C23" s="155">
        <v>-4925</v>
      </c>
      <c r="D23" s="156">
        <v>5186</v>
      </c>
      <c r="E23" s="156">
        <v>9769</v>
      </c>
      <c r="F23" s="157">
        <f t="shared" ref="F23:F48" si="4">E23/D23</f>
        <v>1.8837254145777091</v>
      </c>
      <c r="G23" s="158">
        <v>11094</v>
      </c>
      <c r="H23" s="159">
        <f t="shared" ref="H23:H37" si="5">E23-G23</f>
        <v>-1325</v>
      </c>
      <c r="I23" s="165">
        <f t="shared" si="3"/>
        <v>-0.11943392824950423</v>
      </c>
    </row>
    <row r="24" spans="1:9" x14ac:dyDescent="0.15">
      <c r="A24" s="153" t="s">
        <v>31</v>
      </c>
      <c r="B24" s="154">
        <v>610</v>
      </c>
      <c r="C24" s="155">
        <v>-610</v>
      </c>
      <c r="D24" s="156"/>
      <c r="E24" s="156"/>
      <c r="F24" s="157"/>
      <c r="G24" s="158">
        <v>907</v>
      </c>
      <c r="H24" s="159">
        <f t="shared" si="5"/>
        <v>-907</v>
      </c>
      <c r="I24" s="165">
        <f t="shared" si="3"/>
        <v>-1</v>
      </c>
    </row>
    <row r="25" spans="1:9" x14ac:dyDescent="0.15">
      <c r="A25" s="153" t="s">
        <v>32</v>
      </c>
      <c r="B25" s="154">
        <v>166</v>
      </c>
      <c r="C25" s="155">
        <v>-166</v>
      </c>
      <c r="D25" s="156"/>
      <c r="E25" s="156"/>
      <c r="F25" s="157"/>
      <c r="G25" s="158">
        <v>125</v>
      </c>
      <c r="H25" s="159">
        <f t="shared" si="5"/>
        <v>-125</v>
      </c>
      <c r="I25" s="165">
        <f t="shared" si="3"/>
        <v>-1</v>
      </c>
    </row>
    <row r="26" spans="1:9" x14ac:dyDescent="0.15">
      <c r="A26" s="153" t="s">
        <v>33</v>
      </c>
      <c r="B26" s="154">
        <v>2722</v>
      </c>
      <c r="C26" s="155">
        <v>-504</v>
      </c>
      <c r="D26" s="156">
        <v>2218</v>
      </c>
      <c r="E26" s="156">
        <v>2571</v>
      </c>
      <c r="F26" s="157">
        <f t="shared" si="4"/>
        <v>1.1591523895401263</v>
      </c>
      <c r="G26" s="158">
        <v>2432</v>
      </c>
      <c r="H26" s="159">
        <f t="shared" si="5"/>
        <v>139</v>
      </c>
      <c r="I26" s="165">
        <f t="shared" si="3"/>
        <v>5.7154605263157895E-2</v>
      </c>
    </row>
    <row r="27" spans="1:9" x14ac:dyDescent="0.15">
      <c r="A27" s="153" t="s">
        <v>34</v>
      </c>
      <c r="B27" s="154">
        <v>1837</v>
      </c>
      <c r="C27" s="155">
        <v>-342</v>
      </c>
      <c r="D27" s="156">
        <v>1495</v>
      </c>
      <c r="E27" s="156">
        <v>1731</v>
      </c>
      <c r="F27" s="157">
        <f t="shared" si="4"/>
        <v>1.1578595317725753</v>
      </c>
      <c r="G27" s="158">
        <v>1640</v>
      </c>
      <c r="H27" s="159">
        <f t="shared" si="5"/>
        <v>91</v>
      </c>
      <c r="I27" s="165">
        <f t="shared" si="3"/>
        <v>5.5487804878048781E-2</v>
      </c>
    </row>
    <row r="28" spans="1:9" x14ac:dyDescent="0.15">
      <c r="A28" s="153" t="s">
        <v>35</v>
      </c>
      <c r="B28" s="154">
        <v>654</v>
      </c>
      <c r="C28" s="155">
        <v>-327</v>
      </c>
      <c r="D28" s="156">
        <v>327</v>
      </c>
      <c r="E28" s="156">
        <v>412</v>
      </c>
      <c r="F28" s="157">
        <f t="shared" si="4"/>
        <v>1.2599388379204892</v>
      </c>
      <c r="G28" s="158">
        <v>584</v>
      </c>
      <c r="H28" s="159">
        <f t="shared" si="5"/>
        <v>-172</v>
      </c>
      <c r="I28" s="165">
        <f t="shared" si="3"/>
        <v>-0.29452054794520549</v>
      </c>
    </row>
    <row r="29" spans="1:9" x14ac:dyDescent="0.15">
      <c r="A29" s="153" t="s">
        <v>36</v>
      </c>
      <c r="B29" s="154">
        <v>1487</v>
      </c>
      <c r="C29" s="155">
        <v>-1487</v>
      </c>
      <c r="D29" s="156"/>
      <c r="E29" s="156">
        <v>1980</v>
      </c>
      <c r="F29" s="157"/>
      <c r="G29" s="158">
        <v>2591</v>
      </c>
      <c r="H29" s="159">
        <f t="shared" si="5"/>
        <v>-611</v>
      </c>
      <c r="I29" s="165">
        <f t="shared" si="3"/>
        <v>-0.23581628714781938</v>
      </c>
    </row>
    <row r="30" spans="1:9" x14ac:dyDescent="0.15">
      <c r="A30" s="153" t="s">
        <v>37</v>
      </c>
      <c r="B30" s="154">
        <v>1190</v>
      </c>
      <c r="C30" s="155">
        <v>-1190</v>
      </c>
      <c r="D30" s="156"/>
      <c r="E30" s="156">
        <v>1584</v>
      </c>
      <c r="F30" s="157"/>
      <c r="G30" s="158">
        <v>1526</v>
      </c>
      <c r="H30" s="159">
        <f t="shared" si="5"/>
        <v>58</v>
      </c>
      <c r="I30" s="165">
        <f t="shared" si="3"/>
        <v>3.8007863695937089E-2</v>
      </c>
    </row>
    <row r="31" spans="1:9" x14ac:dyDescent="0.15">
      <c r="A31" s="153" t="s">
        <v>38</v>
      </c>
      <c r="B31" s="154">
        <v>102</v>
      </c>
      <c r="C31" s="155">
        <v>221</v>
      </c>
      <c r="D31" s="156">
        <v>323</v>
      </c>
      <c r="E31" s="156">
        <v>665</v>
      </c>
      <c r="F31" s="157">
        <f t="shared" si="4"/>
        <v>2.0588235294117645</v>
      </c>
      <c r="G31" s="158">
        <v>91</v>
      </c>
      <c r="H31" s="159">
        <f t="shared" si="5"/>
        <v>574</v>
      </c>
      <c r="I31" s="165">
        <f t="shared" si="3"/>
        <v>6.3076923076923075</v>
      </c>
    </row>
    <row r="32" spans="1:9" x14ac:dyDescent="0.15">
      <c r="A32" s="153" t="s">
        <v>39</v>
      </c>
      <c r="B32" s="154">
        <v>829</v>
      </c>
      <c r="C32" s="155">
        <v>-60</v>
      </c>
      <c r="D32" s="156">
        <v>769</v>
      </c>
      <c r="E32" s="156">
        <v>826</v>
      </c>
      <c r="F32" s="157">
        <f t="shared" si="4"/>
        <v>1.0741222366710013</v>
      </c>
      <c r="G32" s="158">
        <v>740</v>
      </c>
      <c r="H32" s="159">
        <f t="shared" si="5"/>
        <v>86</v>
      </c>
      <c r="I32" s="165">
        <f t="shared" si="3"/>
        <v>0.11621621621621622</v>
      </c>
    </row>
    <row r="33" spans="1:9" x14ac:dyDescent="0.15">
      <c r="A33" s="153" t="s">
        <v>40</v>
      </c>
      <c r="B33" s="154">
        <v>514</v>
      </c>
      <c r="C33" s="155">
        <v>-460</v>
      </c>
      <c r="D33" s="158">
        <v>54</v>
      </c>
      <c r="E33" s="158"/>
      <c r="F33" s="157">
        <f t="shared" si="4"/>
        <v>0</v>
      </c>
      <c r="G33" s="158">
        <v>458</v>
      </c>
      <c r="H33" s="159">
        <f t="shared" si="5"/>
        <v>-458</v>
      </c>
      <c r="I33" s="165">
        <f t="shared" si="3"/>
        <v>-1</v>
      </c>
    </row>
    <row r="34" spans="1:9" x14ac:dyDescent="0.15">
      <c r="A34" s="153" t="s">
        <v>41</v>
      </c>
      <c r="B34" s="154">
        <v>7558</v>
      </c>
      <c r="C34" s="155">
        <v>1827</v>
      </c>
      <c r="D34" s="156">
        <v>9385</v>
      </c>
      <c r="E34" s="156">
        <v>11151</v>
      </c>
      <c r="F34" s="157">
        <f t="shared" si="4"/>
        <v>1.1881726158763986</v>
      </c>
      <c r="G34" s="158">
        <v>7359</v>
      </c>
      <c r="H34" s="159">
        <f t="shared" si="5"/>
        <v>3792</v>
      </c>
      <c r="I34" s="165">
        <f t="shared" si="3"/>
        <v>0.51528740317977983</v>
      </c>
    </row>
    <row r="35" spans="1:9" x14ac:dyDescent="0.15">
      <c r="A35" s="153" t="s">
        <v>42</v>
      </c>
      <c r="B35" s="154">
        <v>25733</v>
      </c>
      <c r="C35" s="155">
        <v>-18374</v>
      </c>
      <c r="D35" s="158">
        <v>7359</v>
      </c>
      <c r="E35" s="158">
        <v>8609</v>
      </c>
      <c r="F35" s="157">
        <f t="shared" si="4"/>
        <v>1.1698600353308874</v>
      </c>
      <c r="G35" s="158">
        <v>5734</v>
      </c>
      <c r="H35" s="159">
        <f t="shared" si="5"/>
        <v>2875</v>
      </c>
      <c r="I35" s="165">
        <f t="shared" si="3"/>
        <v>0.50139518660620863</v>
      </c>
    </row>
    <row r="36" spans="1:9" x14ac:dyDescent="0.15">
      <c r="A36" s="153" t="s">
        <v>43</v>
      </c>
      <c r="B36" s="154">
        <v>170</v>
      </c>
      <c r="C36" s="155">
        <v>-170</v>
      </c>
      <c r="D36" s="156"/>
      <c r="E36" s="156">
        <v>1300</v>
      </c>
      <c r="F36" s="157"/>
      <c r="G36" s="158">
        <v>163</v>
      </c>
      <c r="H36" s="159">
        <f t="shared" si="5"/>
        <v>1137</v>
      </c>
      <c r="I36" s="165">
        <f t="shared" si="3"/>
        <v>6.9754601226993866</v>
      </c>
    </row>
    <row r="37" spans="1:9" x14ac:dyDescent="0.15">
      <c r="A37" s="153" t="s">
        <v>44</v>
      </c>
      <c r="B37" s="154">
        <v>170</v>
      </c>
      <c r="C37" s="155">
        <v>-170</v>
      </c>
      <c r="D37" s="156"/>
      <c r="E37" s="156">
        <v>1300</v>
      </c>
      <c r="F37" s="157"/>
      <c r="G37" s="158">
        <v>163</v>
      </c>
      <c r="H37" s="159">
        <f t="shared" si="5"/>
        <v>1137</v>
      </c>
      <c r="I37" s="165">
        <f t="shared" si="3"/>
        <v>6.9754601226993866</v>
      </c>
    </row>
    <row r="38" spans="1:9" ht="24" x14ac:dyDescent="0.15">
      <c r="A38" s="153" t="s">
        <v>45</v>
      </c>
      <c r="B38" s="154">
        <v>18230</v>
      </c>
      <c r="C38" s="155">
        <v>22385</v>
      </c>
      <c r="D38" s="156">
        <v>40615</v>
      </c>
      <c r="E38" s="156">
        <v>31944</v>
      </c>
      <c r="F38" s="157">
        <f t="shared" si="4"/>
        <v>0.78650744798719685</v>
      </c>
      <c r="G38" s="158">
        <v>75055</v>
      </c>
      <c r="H38" s="159">
        <v>-43111</v>
      </c>
      <c r="I38" s="165">
        <f t="shared" si="3"/>
        <v>-0.57439211245086941</v>
      </c>
    </row>
    <row r="39" spans="1:9" x14ac:dyDescent="0.15">
      <c r="A39" s="161" t="s">
        <v>46</v>
      </c>
      <c r="B39" s="154">
        <v>159</v>
      </c>
      <c r="C39" s="155">
        <v>-118</v>
      </c>
      <c r="D39" s="156">
        <v>41</v>
      </c>
      <c r="E39" s="156">
        <v>53</v>
      </c>
      <c r="F39" s="157">
        <f t="shared" si="4"/>
        <v>1.2926829268292683</v>
      </c>
      <c r="G39" s="158">
        <v>142</v>
      </c>
      <c r="H39" s="159">
        <v>-89</v>
      </c>
      <c r="I39" s="165">
        <f t="shared" si="3"/>
        <v>-0.62676056338028174</v>
      </c>
    </row>
    <row r="40" spans="1:9" x14ac:dyDescent="0.15">
      <c r="A40" s="161" t="s">
        <v>47</v>
      </c>
      <c r="B40" s="154">
        <v>4050</v>
      </c>
      <c r="C40" s="155">
        <v>-449</v>
      </c>
      <c r="D40" s="156">
        <v>3601</v>
      </c>
      <c r="E40" s="156"/>
      <c r="F40" s="157">
        <f t="shared" si="4"/>
        <v>0</v>
      </c>
      <c r="G40" s="158">
        <v>20248</v>
      </c>
      <c r="H40" s="159">
        <v>-20248</v>
      </c>
      <c r="I40" s="164">
        <f t="shared" si="3"/>
        <v>-1</v>
      </c>
    </row>
    <row r="41" spans="1:9" x14ac:dyDescent="0.15">
      <c r="A41" s="161" t="s">
        <v>48</v>
      </c>
      <c r="B41" s="154">
        <v>1400</v>
      </c>
      <c r="C41" s="155">
        <v>14600</v>
      </c>
      <c r="D41" s="156">
        <v>16000</v>
      </c>
      <c r="E41" s="156"/>
      <c r="F41" s="157">
        <f t="shared" si="4"/>
        <v>0</v>
      </c>
      <c r="G41" s="158">
        <v>7000</v>
      </c>
      <c r="H41" s="159">
        <v>-7000</v>
      </c>
      <c r="I41" s="165">
        <f t="shared" si="3"/>
        <v>-1</v>
      </c>
    </row>
    <row r="42" spans="1:9" x14ac:dyDescent="0.15">
      <c r="A42" s="161" t="s">
        <v>49</v>
      </c>
      <c r="B42" s="154">
        <v>12084</v>
      </c>
      <c r="C42" s="155">
        <v>-11415</v>
      </c>
      <c r="D42" s="156">
        <v>669</v>
      </c>
      <c r="E42" s="156">
        <v>7020</v>
      </c>
      <c r="F42" s="157">
        <f t="shared" si="4"/>
        <v>10.493273542600896</v>
      </c>
      <c r="G42" s="158">
        <v>35420</v>
      </c>
      <c r="H42" s="159">
        <v>-28400</v>
      </c>
      <c r="I42" s="165">
        <f t="shared" si="3"/>
        <v>-0.80180688876341055</v>
      </c>
    </row>
    <row r="43" spans="1:9" x14ac:dyDescent="0.15">
      <c r="A43" s="161" t="s">
        <v>50</v>
      </c>
      <c r="B43" s="154">
        <v>309</v>
      </c>
      <c r="C43" s="155">
        <v>1267</v>
      </c>
      <c r="D43" s="156">
        <v>1576</v>
      </c>
      <c r="E43" s="156">
        <v>1490</v>
      </c>
      <c r="F43" s="157">
        <f t="shared" si="4"/>
        <v>0.94543147208121825</v>
      </c>
      <c r="G43" s="158">
        <v>1292</v>
      </c>
      <c r="H43" s="159">
        <v>198</v>
      </c>
      <c r="I43" s="165">
        <f t="shared" si="3"/>
        <v>0.15325077399380804</v>
      </c>
    </row>
    <row r="44" spans="1:9" x14ac:dyDescent="0.15">
      <c r="A44" s="161" t="s">
        <v>51</v>
      </c>
      <c r="B44" s="154">
        <v>0</v>
      </c>
      <c r="C44" s="155">
        <v>18</v>
      </c>
      <c r="D44" s="156">
        <v>18</v>
      </c>
      <c r="E44" s="156">
        <v>18</v>
      </c>
      <c r="F44" s="157">
        <f t="shared" si="4"/>
        <v>1</v>
      </c>
      <c r="G44" s="158">
        <v>34</v>
      </c>
      <c r="H44" s="159">
        <v>-16</v>
      </c>
      <c r="I44" s="165">
        <f t="shared" si="3"/>
        <v>-0.47058823529411764</v>
      </c>
    </row>
    <row r="45" spans="1:9" x14ac:dyDescent="0.15">
      <c r="A45" s="161" t="s">
        <v>32</v>
      </c>
      <c r="B45" s="154"/>
      <c r="C45" s="155">
        <v>238</v>
      </c>
      <c r="D45" s="156">
        <v>238</v>
      </c>
      <c r="E45" s="156">
        <v>179</v>
      </c>
      <c r="F45" s="157">
        <f t="shared" si="4"/>
        <v>0.75210084033613445</v>
      </c>
      <c r="G45" s="158"/>
      <c r="H45" s="159">
        <v>179</v>
      </c>
      <c r="I45" s="165"/>
    </row>
    <row r="46" spans="1:9" ht="24" x14ac:dyDescent="0.15">
      <c r="A46" s="161" t="s">
        <v>52</v>
      </c>
      <c r="B46" s="154">
        <v>228</v>
      </c>
      <c r="C46" s="155">
        <v>18244</v>
      </c>
      <c r="D46" s="156">
        <v>18472</v>
      </c>
      <c r="E46" s="156">
        <v>23184</v>
      </c>
      <c r="F46" s="157">
        <f t="shared" si="4"/>
        <v>1.2550887830229536</v>
      </c>
      <c r="G46" s="158">
        <v>10919</v>
      </c>
      <c r="H46" s="159">
        <v>12265</v>
      </c>
      <c r="I46" s="165">
        <f t="shared" si="3"/>
        <v>1.1232713618463228</v>
      </c>
    </row>
    <row r="47" spans="1:9" x14ac:dyDescent="0.15">
      <c r="A47" s="153" t="s">
        <v>53</v>
      </c>
      <c r="B47" s="154">
        <v>80</v>
      </c>
      <c r="C47" s="155">
        <v>-80</v>
      </c>
      <c r="D47" s="156"/>
      <c r="E47" s="156">
        <v>60</v>
      </c>
      <c r="F47" s="157"/>
      <c r="G47" s="158">
        <v>56</v>
      </c>
      <c r="H47" s="159">
        <v>4</v>
      </c>
      <c r="I47" s="165">
        <f t="shared" si="3"/>
        <v>7.1428571428571425E-2</v>
      </c>
    </row>
    <row r="48" spans="1:9" x14ac:dyDescent="0.15">
      <c r="A48" s="153" t="s">
        <v>54</v>
      </c>
      <c r="B48" s="154">
        <v>22025</v>
      </c>
      <c r="C48" s="155">
        <v>-16470</v>
      </c>
      <c r="D48" s="156">
        <v>5555</v>
      </c>
      <c r="E48" s="156">
        <v>5693</v>
      </c>
      <c r="F48" s="157">
        <f t="shared" si="4"/>
        <v>1.0248424842484249</v>
      </c>
      <c r="G48" s="158">
        <v>35149</v>
      </c>
      <c r="H48" s="159">
        <v>-29456</v>
      </c>
      <c r="I48" s="165">
        <f t="shared" si="3"/>
        <v>-0.83803237645452222</v>
      </c>
    </row>
    <row r="49" spans="1:9" x14ac:dyDescent="0.15">
      <c r="A49" s="146" t="s">
        <v>55</v>
      </c>
      <c r="B49" s="147">
        <v>189383</v>
      </c>
      <c r="C49" s="148">
        <v>-44130.2</v>
      </c>
      <c r="D49" s="149">
        <v>145252.79999999999</v>
      </c>
      <c r="E49" s="149">
        <v>146294</v>
      </c>
      <c r="F49" s="150">
        <f t="shared" ref="F49:F68" si="6">E49/D49</f>
        <v>1.0071681922826963</v>
      </c>
      <c r="G49" s="151">
        <v>206788</v>
      </c>
      <c r="H49" s="152">
        <v>-60493</v>
      </c>
      <c r="I49" s="164">
        <f t="shared" si="3"/>
        <v>-0.29253631738785618</v>
      </c>
    </row>
    <row r="50" spans="1:9" x14ac:dyDescent="0.15">
      <c r="A50" s="146" t="s">
        <v>56</v>
      </c>
      <c r="B50" s="147">
        <v>79743</v>
      </c>
      <c r="C50" s="155">
        <v>-19266</v>
      </c>
      <c r="D50" s="149">
        <v>60477</v>
      </c>
      <c r="E50" s="149">
        <v>59569</v>
      </c>
      <c r="F50" s="150">
        <f t="shared" si="6"/>
        <v>0.98498602774608524</v>
      </c>
      <c r="G50" s="162">
        <v>49914</v>
      </c>
      <c r="H50" s="152">
        <v>9652</v>
      </c>
      <c r="I50" s="164">
        <f t="shared" si="3"/>
        <v>0.19337260087350241</v>
      </c>
    </row>
    <row r="51" spans="1:9" x14ac:dyDescent="0.15">
      <c r="A51" s="153" t="s">
        <v>57</v>
      </c>
      <c r="B51" s="154">
        <v>55782</v>
      </c>
      <c r="C51" s="155">
        <v>-16407</v>
      </c>
      <c r="D51" s="156">
        <v>39375</v>
      </c>
      <c r="E51" s="156">
        <v>40295</v>
      </c>
      <c r="F51" s="157">
        <f t="shared" si="6"/>
        <v>1.0233650793650793</v>
      </c>
      <c r="G51" s="158">
        <v>33188</v>
      </c>
      <c r="H51" s="159">
        <v>7105</v>
      </c>
      <c r="I51" s="165">
        <f t="shared" si="3"/>
        <v>0.21408340363986983</v>
      </c>
    </row>
    <row r="52" spans="1:9" x14ac:dyDescent="0.15">
      <c r="A52" s="153" t="s">
        <v>58</v>
      </c>
      <c r="B52" s="154"/>
      <c r="C52" s="155">
        <v>69</v>
      </c>
      <c r="D52" s="156">
        <v>69</v>
      </c>
      <c r="E52" s="156">
        <v>380</v>
      </c>
      <c r="F52" s="157">
        <f t="shared" si="6"/>
        <v>5.5072463768115938</v>
      </c>
      <c r="G52" s="158">
        <v>916</v>
      </c>
      <c r="H52" s="159">
        <v>-536</v>
      </c>
      <c r="I52" s="165">
        <f t="shared" si="3"/>
        <v>-0.58515283842794763</v>
      </c>
    </row>
    <row r="53" spans="1:9" x14ac:dyDescent="0.15">
      <c r="A53" s="153" t="s">
        <v>59</v>
      </c>
      <c r="B53" s="154">
        <v>100</v>
      </c>
      <c r="C53" s="155">
        <v>53</v>
      </c>
      <c r="D53" s="156">
        <v>153</v>
      </c>
      <c r="E53" s="156">
        <v>163</v>
      </c>
      <c r="F53" s="157">
        <f t="shared" si="6"/>
        <v>1.065359477124183</v>
      </c>
      <c r="G53" s="158">
        <v>97</v>
      </c>
      <c r="H53" s="159">
        <v>66</v>
      </c>
      <c r="I53" s="165">
        <f t="shared" si="3"/>
        <v>0.68041237113402064</v>
      </c>
    </row>
    <row r="54" spans="1:9" x14ac:dyDescent="0.15">
      <c r="A54" s="153" t="s">
        <v>60</v>
      </c>
      <c r="B54" s="154">
        <v>16183</v>
      </c>
      <c r="C54" s="155">
        <v>-1727</v>
      </c>
      <c r="D54" s="156">
        <v>14456</v>
      </c>
      <c r="E54" s="156">
        <v>12279</v>
      </c>
      <c r="F54" s="157">
        <f t="shared" si="6"/>
        <v>0.84940509131156616</v>
      </c>
      <c r="G54" s="158">
        <v>11074</v>
      </c>
      <c r="H54" s="159">
        <v>1202</v>
      </c>
      <c r="I54" s="165">
        <f t="shared" si="3"/>
        <v>0.10854253205707061</v>
      </c>
    </row>
    <row r="55" spans="1:9" x14ac:dyDescent="0.15">
      <c r="A55" s="153" t="s">
        <v>61</v>
      </c>
      <c r="B55" s="154">
        <v>7678</v>
      </c>
      <c r="C55" s="155">
        <v>-1254</v>
      </c>
      <c r="D55" s="156">
        <v>6424</v>
      </c>
      <c r="E55" s="156">
        <v>6452</v>
      </c>
      <c r="F55" s="157">
        <f t="shared" si="6"/>
        <v>1.0043586550435866</v>
      </c>
      <c r="G55" s="158">
        <v>4639</v>
      </c>
      <c r="H55" s="159">
        <v>1815</v>
      </c>
      <c r="I55" s="165">
        <f t="shared" si="3"/>
        <v>0.39124811381763314</v>
      </c>
    </row>
    <row r="56" spans="1:9" x14ac:dyDescent="0.15">
      <c r="A56" s="146" t="s">
        <v>62</v>
      </c>
      <c r="B56" s="147">
        <v>21474</v>
      </c>
      <c r="C56" s="148">
        <v>-5698</v>
      </c>
      <c r="D56" s="149">
        <v>15776</v>
      </c>
      <c r="E56" s="149">
        <v>15836</v>
      </c>
      <c r="F56" s="150">
        <f t="shared" si="6"/>
        <v>1.0038032454361054</v>
      </c>
      <c r="G56" s="162">
        <v>14858</v>
      </c>
      <c r="H56" s="152">
        <v>977</v>
      </c>
      <c r="I56" s="164">
        <f t="shared" si="3"/>
        <v>6.5755821779512724E-2</v>
      </c>
    </row>
    <row r="57" spans="1:9" x14ac:dyDescent="0.15">
      <c r="A57" s="153" t="s">
        <v>63</v>
      </c>
      <c r="B57" s="154">
        <v>13946</v>
      </c>
      <c r="C57" s="155">
        <v>-4102</v>
      </c>
      <c r="D57" s="160">
        <v>9844</v>
      </c>
      <c r="E57" s="160">
        <v>10074</v>
      </c>
      <c r="F57" s="157">
        <f t="shared" si="6"/>
        <v>1.0233644859813085</v>
      </c>
      <c r="G57" s="163">
        <v>6734</v>
      </c>
      <c r="H57" s="159">
        <v>3339</v>
      </c>
      <c r="I57" s="165">
        <f t="shared" si="3"/>
        <v>0.49584199584199584</v>
      </c>
    </row>
    <row r="58" spans="1:9" x14ac:dyDescent="0.15">
      <c r="A58" s="153" t="s">
        <v>64</v>
      </c>
      <c r="B58" s="154"/>
      <c r="C58" s="155">
        <v>17</v>
      </c>
      <c r="D58" s="160">
        <v>17</v>
      </c>
      <c r="E58" s="160">
        <v>95</v>
      </c>
      <c r="F58" s="157">
        <f t="shared" si="6"/>
        <v>5.5882352941176467</v>
      </c>
      <c r="G58" s="158">
        <v>3316</v>
      </c>
      <c r="H58" s="159">
        <v>-3221</v>
      </c>
      <c r="I58" s="165">
        <f t="shared" si="3"/>
        <v>-0.97135102533172502</v>
      </c>
    </row>
    <row r="59" spans="1:9" x14ac:dyDescent="0.15">
      <c r="A59" s="153" t="s">
        <v>65</v>
      </c>
      <c r="B59" s="154">
        <v>3237</v>
      </c>
      <c r="C59" s="155">
        <v>-346</v>
      </c>
      <c r="D59" s="160">
        <v>2891</v>
      </c>
      <c r="E59" s="160">
        <v>2456</v>
      </c>
      <c r="F59" s="157">
        <f t="shared" si="6"/>
        <v>0.84953303355240406</v>
      </c>
      <c r="G59" s="158">
        <v>2215</v>
      </c>
      <c r="H59" s="159">
        <v>240</v>
      </c>
      <c r="I59" s="165">
        <f t="shared" si="3"/>
        <v>0.10835214446952596</v>
      </c>
    </row>
    <row r="60" spans="1:9" x14ac:dyDescent="0.15">
      <c r="A60" s="153" t="s">
        <v>66</v>
      </c>
      <c r="B60" s="154">
        <v>1536</v>
      </c>
      <c r="C60" s="155">
        <v>-251</v>
      </c>
      <c r="D60" s="160">
        <v>1285</v>
      </c>
      <c r="E60" s="160">
        <v>1290</v>
      </c>
      <c r="F60" s="157">
        <f t="shared" si="6"/>
        <v>1.0038910505836576</v>
      </c>
      <c r="G60" s="158">
        <v>928</v>
      </c>
      <c r="H60" s="159">
        <v>363</v>
      </c>
      <c r="I60" s="165">
        <f t="shared" si="3"/>
        <v>0.39116379310344829</v>
      </c>
    </row>
    <row r="61" spans="1:9" x14ac:dyDescent="0.15">
      <c r="A61" s="153" t="s">
        <v>67</v>
      </c>
      <c r="B61" s="154">
        <v>1223</v>
      </c>
      <c r="C61" s="155">
        <v>-469</v>
      </c>
      <c r="D61" s="160">
        <v>754</v>
      </c>
      <c r="E61" s="160">
        <v>732</v>
      </c>
      <c r="F61" s="157">
        <f t="shared" si="6"/>
        <v>0.97082228116710878</v>
      </c>
      <c r="G61" s="158">
        <v>739</v>
      </c>
      <c r="H61" s="159">
        <v>-7</v>
      </c>
      <c r="I61" s="165">
        <f t="shared" si="3"/>
        <v>-9.4722598105548041E-3</v>
      </c>
    </row>
    <row r="62" spans="1:9" x14ac:dyDescent="0.15">
      <c r="A62" s="153" t="s">
        <v>68</v>
      </c>
      <c r="B62" s="154">
        <v>1532</v>
      </c>
      <c r="C62" s="155">
        <v>-547</v>
      </c>
      <c r="D62" s="156">
        <v>985</v>
      </c>
      <c r="E62" s="156">
        <v>1189</v>
      </c>
      <c r="F62" s="157">
        <f t="shared" si="6"/>
        <v>1.2071065989847716</v>
      </c>
      <c r="G62" s="158">
        <v>926</v>
      </c>
      <c r="H62" s="159">
        <v>263</v>
      </c>
      <c r="I62" s="165">
        <f t="shared" si="3"/>
        <v>0.28401727861771059</v>
      </c>
    </row>
    <row r="63" spans="1:9" x14ac:dyDescent="0.15">
      <c r="A63" s="146" t="s">
        <v>69</v>
      </c>
      <c r="B63" s="147">
        <v>290600</v>
      </c>
      <c r="C63" s="148">
        <v>-69100.2</v>
      </c>
      <c r="D63" s="149">
        <v>221499.8</v>
      </c>
      <c r="E63" s="149">
        <v>221699</v>
      </c>
      <c r="F63" s="150">
        <f t="shared" si="6"/>
        <v>1.0008993236111274</v>
      </c>
      <c r="G63" s="151">
        <v>271558</v>
      </c>
      <c r="H63" s="152">
        <v>-49862</v>
      </c>
      <c r="I63" s="164">
        <f t="shared" si="3"/>
        <v>-0.18361455011452435</v>
      </c>
    </row>
    <row r="64" spans="1:9" x14ac:dyDescent="0.15">
      <c r="A64" s="153" t="s">
        <v>70</v>
      </c>
      <c r="B64" s="154">
        <v>206693</v>
      </c>
      <c r="C64" s="155">
        <v>-53287.199999999997</v>
      </c>
      <c r="D64" s="156">
        <v>153405.79999999999</v>
      </c>
      <c r="E64" s="156">
        <v>153173</v>
      </c>
      <c r="F64" s="157">
        <f t="shared" si="6"/>
        <v>0.99848245633476707</v>
      </c>
      <c r="G64" s="163">
        <v>136950</v>
      </c>
      <c r="H64" s="159">
        <v>16218</v>
      </c>
      <c r="I64" s="165">
        <f t="shared" si="3"/>
        <v>0.11842278203723987</v>
      </c>
    </row>
    <row r="65" spans="1:9" x14ac:dyDescent="0.15">
      <c r="A65" s="153" t="s">
        <v>71</v>
      </c>
      <c r="B65" s="166">
        <v>0.71126290433585704</v>
      </c>
      <c r="C65" s="155">
        <v>-1.8685303814321302E-2</v>
      </c>
      <c r="D65" s="167">
        <v>0.69257760052153505</v>
      </c>
      <c r="E65" s="167">
        <f>E64/E63</f>
        <v>0.69090523637905443</v>
      </c>
      <c r="F65" s="157">
        <f t="shared" si="6"/>
        <v>0.99758530431648196</v>
      </c>
      <c r="G65" s="168">
        <v>0.50431215430957699</v>
      </c>
      <c r="H65" s="159">
        <v>0.18657987802298701</v>
      </c>
      <c r="I65" s="165">
        <f t="shared" si="3"/>
        <v>0.36996902896068834</v>
      </c>
    </row>
    <row r="66" spans="1:9" x14ac:dyDescent="0.15">
      <c r="A66" s="169" t="s">
        <v>72</v>
      </c>
      <c r="B66" s="147">
        <v>126600</v>
      </c>
      <c r="C66" s="148">
        <v>-31600</v>
      </c>
      <c r="D66" s="149">
        <v>95000</v>
      </c>
      <c r="E66" s="149">
        <v>96246</v>
      </c>
      <c r="F66" s="150">
        <f t="shared" si="6"/>
        <v>1.0131157894736842</v>
      </c>
      <c r="G66" s="162">
        <v>72323</v>
      </c>
      <c r="H66" s="152">
        <v>9733</v>
      </c>
      <c r="I66" s="164">
        <f t="shared" si="3"/>
        <v>0.13457682894791423</v>
      </c>
    </row>
    <row r="67" spans="1:9" x14ac:dyDescent="0.15">
      <c r="A67" s="169" t="s">
        <v>73</v>
      </c>
      <c r="B67" s="147">
        <v>85300</v>
      </c>
      <c r="C67" s="148">
        <v>-22300</v>
      </c>
      <c r="D67" s="149">
        <v>63000</v>
      </c>
      <c r="E67" s="149">
        <v>63181</v>
      </c>
      <c r="F67" s="150">
        <f t="shared" si="6"/>
        <v>1.0028730158730159</v>
      </c>
      <c r="G67" s="162">
        <v>70267</v>
      </c>
      <c r="H67" s="152">
        <v>7100</v>
      </c>
      <c r="I67" s="164">
        <f t="shared" si="3"/>
        <v>0.1010431639318599</v>
      </c>
    </row>
    <row r="68" spans="1:9" x14ac:dyDescent="0.15">
      <c r="A68" s="169" t="s">
        <v>74</v>
      </c>
      <c r="B68" s="147">
        <v>78700</v>
      </c>
      <c r="C68" s="148">
        <v>-15200</v>
      </c>
      <c r="D68" s="170">
        <v>63500</v>
      </c>
      <c r="E68" s="170">
        <v>62272</v>
      </c>
      <c r="F68" s="150">
        <f t="shared" si="6"/>
        <v>0.98066141732283463</v>
      </c>
      <c r="G68" s="162">
        <v>128970</v>
      </c>
      <c r="H68" s="152">
        <v>-66695</v>
      </c>
      <c r="I68" s="164">
        <f t="shared" si="3"/>
        <v>-0.51713576800806393</v>
      </c>
    </row>
  </sheetData>
  <autoFilter ref="A3:G72"/>
  <mergeCells count="1">
    <mergeCell ref="A1:I1"/>
  </mergeCells>
  <phoneticPr fontId="29" type="noConversion"/>
  <printOptions horizontalCentered="1"/>
  <pageMargins left="0.70763888888888904" right="0.70763888888888904" top="0.74791666666666701" bottom="0.74791666666666701" header="0.31388888888888899" footer="0.31388888888888899"/>
  <pageSetup paperSize="9" firstPageNumber="11" orientation="portrait" useFirstPageNumber="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0" sqref="C10"/>
    </sheetView>
  </sheetViews>
  <sheetFormatPr defaultColWidth="9" defaultRowHeight="13.5" x14ac:dyDescent="0.15"/>
  <cols>
    <col min="1" max="1" width="14" style="3" customWidth="1"/>
    <col min="2" max="2" width="25" style="3" customWidth="1"/>
    <col min="3" max="3" width="30.625" style="3" customWidth="1"/>
    <col min="4" max="4" width="10.5" style="4" customWidth="1"/>
    <col min="5" max="5" width="11.25" style="4" customWidth="1"/>
    <col min="6" max="6" width="12.75" style="3" customWidth="1"/>
    <col min="7" max="16384" width="9" style="3"/>
  </cols>
  <sheetData>
    <row r="1" spans="1:6" ht="39.75" customHeight="1" x14ac:dyDescent="0.15">
      <c r="A1" s="200" t="s">
        <v>740</v>
      </c>
      <c r="B1" s="200"/>
      <c r="C1" s="200"/>
      <c r="D1" s="200"/>
      <c r="E1" s="200"/>
      <c r="F1" s="200"/>
    </row>
    <row r="2" spans="1:6" ht="22.5" customHeight="1" x14ac:dyDescent="0.15">
      <c r="A2" s="5"/>
      <c r="B2" s="5"/>
      <c r="C2" s="5"/>
      <c r="D2" s="6"/>
      <c r="E2" s="7"/>
      <c r="F2" s="7" t="s">
        <v>1</v>
      </c>
    </row>
    <row r="3" spans="1:6" s="1" customFormat="1" ht="20.85" customHeight="1" x14ac:dyDescent="0.15">
      <c r="A3" s="8" t="s">
        <v>739</v>
      </c>
      <c r="B3" s="8" t="s">
        <v>741</v>
      </c>
      <c r="C3" s="8" t="s">
        <v>742</v>
      </c>
      <c r="D3" s="8" t="s">
        <v>743</v>
      </c>
      <c r="E3" s="9" t="s">
        <v>744</v>
      </c>
      <c r="F3" s="9" t="s">
        <v>745</v>
      </c>
    </row>
    <row r="4" spans="1:6" s="2" customFormat="1" ht="22.5" customHeight="1" x14ac:dyDescent="0.15">
      <c r="A4" s="10"/>
      <c r="B4" s="11" t="s">
        <v>746</v>
      </c>
      <c r="C4" s="12"/>
      <c r="D4" s="13">
        <f>D6+D5</f>
        <v>0</v>
      </c>
      <c r="E4" s="13">
        <f>SUM(E5:E6)</f>
        <v>0</v>
      </c>
      <c r="F4" s="13">
        <f>SUM(F5:F6)</f>
        <v>0</v>
      </c>
    </row>
    <row r="5" spans="1:6" s="2" customFormat="1" ht="20.85" customHeight="1" x14ac:dyDescent="0.15">
      <c r="A5" s="14"/>
      <c r="B5" s="15"/>
      <c r="C5" s="15"/>
      <c r="D5" s="16"/>
      <c r="E5" s="16"/>
      <c r="F5" s="16"/>
    </row>
    <row r="6" spans="1:6" s="2" customFormat="1" ht="20.85" customHeight="1" x14ac:dyDescent="0.15">
      <c r="A6" s="8"/>
      <c r="B6" s="15"/>
      <c r="C6" s="15"/>
      <c r="D6" s="16"/>
      <c r="E6" s="16"/>
      <c r="F6" s="16"/>
    </row>
    <row r="7" spans="1:6" ht="23.25" customHeight="1" x14ac:dyDescent="0.15">
      <c r="A7" s="17"/>
      <c r="B7" s="11" t="s">
        <v>747</v>
      </c>
      <c r="C7" s="18"/>
      <c r="D7" s="19">
        <f t="shared" ref="D7:F7" si="0">SUM(D8:D21)</f>
        <v>15231.779999999999</v>
      </c>
      <c r="E7" s="19">
        <f t="shared" si="0"/>
        <v>15231.779999999999</v>
      </c>
      <c r="F7" s="19">
        <f t="shared" si="0"/>
        <v>15231.779999999999</v>
      </c>
    </row>
    <row r="8" spans="1:6" ht="20.85" customHeight="1" x14ac:dyDescent="0.15">
      <c r="A8" s="17">
        <v>1</v>
      </c>
      <c r="B8" s="20" t="s">
        <v>748</v>
      </c>
      <c r="C8" s="20" t="s">
        <v>749</v>
      </c>
      <c r="D8" s="19">
        <v>5131.78</v>
      </c>
      <c r="E8" s="21">
        <v>5131.78</v>
      </c>
      <c r="F8" s="21">
        <v>5131.78</v>
      </c>
    </row>
    <row r="9" spans="1:6" ht="20.85" customHeight="1" x14ac:dyDescent="0.15">
      <c r="A9" s="17">
        <v>2</v>
      </c>
      <c r="B9" s="20" t="s">
        <v>750</v>
      </c>
      <c r="C9" s="20" t="s">
        <v>750</v>
      </c>
      <c r="D9" s="19">
        <v>10100</v>
      </c>
      <c r="E9" s="21">
        <v>10100</v>
      </c>
      <c r="F9" s="21">
        <v>10100</v>
      </c>
    </row>
    <row r="10" spans="1:6" ht="20.85" customHeight="1" x14ac:dyDescent="0.15">
      <c r="A10" s="17"/>
      <c r="B10" s="20"/>
      <c r="C10" s="20"/>
      <c r="D10" s="19"/>
      <c r="E10" s="21"/>
      <c r="F10" s="21"/>
    </row>
    <row r="11" spans="1:6" ht="20.85" customHeight="1" x14ac:dyDescent="0.15">
      <c r="A11" s="17"/>
      <c r="B11" s="20"/>
      <c r="C11" s="20"/>
      <c r="D11" s="19"/>
      <c r="E11" s="21"/>
      <c r="F11" s="21"/>
    </row>
    <row r="12" spans="1:6" ht="19.5" customHeight="1" x14ac:dyDescent="0.15">
      <c r="A12" s="8"/>
      <c r="B12" s="22"/>
      <c r="C12" s="22"/>
      <c r="D12" s="19"/>
      <c r="E12" s="23"/>
      <c r="F12" s="23"/>
    </row>
    <row r="13" spans="1:6" ht="19.5" customHeight="1" x14ac:dyDescent="0.15">
      <c r="A13" s="8"/>
      <c r="B13" s="22"/>
      <c r="C13" s="22"/>
      <c r="D13" s="19"/>
      <c r="E13" s="23"/>
      <c r="F13" s="23"/>
    </row>
    <row r="14" spans="1:6" ht="19.5" customHeight="1" x14ac:dyDescent="0.15">
      <c r="A14" s="8"/>
      <c r="B14" s="22"/>
      <c r="C14" s="22"/>
      <c r="D14" s="19"/>
      <c r="E14" s="23"/>
      <c r="F14" s="23"/>
    </row>
    <row r="15" spans="1:6" ht="19.5" customHeight="1" x14ac:dyDescent="0.15">
      <c r="A15" s="8"/>
      <c r="B15" s="22"/>
      <c r="C15" s="22"/>
      <c r="D15" s="19"/>
      <c r="E15" s="23"/>
      <c r="F15" s="23"/>
    </row>
    <row r="16" spans="1:6" ht="19.5" customHeight="1" x14ac:dyDescent="0.15">
      <c r="A16" s="8"/>
      <c r="B16" s="22"/>
      <c r="C16" s="22"/>
      <c r="D16" s="19"/>
      <c r="E16" s="23"/>
      <c r="F16" s="23"/>
    </row>
    <row r="17" spans="1:6" ht="19.5" customHeight="1" x14ac:dyDescent="0.15">
      <c r="A17" s="8"/>
      <c r="B17" s="22"/>
      <c r="C17" s="22"/>
      <c r="D17" s="19"/>
      <c r="E17" s="23"/>
      <c r="F17" s="23"/>
    </row>
    <row r="18" spans="1:6" ht="19.5" customHeight="1" x14ac:dyDescent="0.15">
      <c r="A18" s="8"/>
      <c r="B18" s="22"/>
      <c r="C18" s="22"/>
      <c r="D18" s="19"/>
      <c r="E18" s="23"/>
      <c r="F18" s="23"/>
    </row>
    <row r="19" spans="1:6" ht="19.5" customHeight="1" x14ac:dyDescent="0.15">
      <c r="A19" s="8"/>
      <c r="B19" s="22"/>
      <c r="C19" s="22"/>
      <c r="D19" s="19"/>
      <c r="E19" s="23"/>
      <c r="F19" s="23"/>
    </row>
    <row r="20" spans="1:6" ht="19.5" customHeight="1" x14ac:dyDescent="0.15">
      <c r="A20" s="8"/>
      <c r="B20" s="22"/>
      <c r="C20" s="22"/>
      <c r="D20" s="19"/>
      <c r="E20" s="23"/>
      <c r="F20" s="23"/>
    </row>
    <row r="21" spans="1:6" ht="19.5" customHeight="1" x14ac:dyDescent="0.15">
      <c r="A21" s="8"/>
      <c r="B21" s="22"/>
      <c r="C21" s="22"/>
      <c r="D21" s="19"/>
      <c r="E21" s="21"/>
      <c r="F21" s="21"/>
    </row>
    <row r="22" spans="1:6" ht="22.5" customHeight="1" x14ac:dyDescent="0.15">
      <c r="A22" s="8"/>
      <c r="B22" s="11" t="s">
        <v>751</v>
      </c>
      <c r="C22" s="24"/>
      <c r="D22" s="19">
        <f>SUM(D7+D4)</f>
        <v>15231.779999999999</v>
      </c>
      <c r="E22" s="19">
        <f>E4+E7</f>
        <v>15231.779999999999</v>
      </c>
      <c r="F22" s="19">
        <f>F4+F7</f>
        <v>15231.779999999999</v>
      </c>
    </row>
    <row r="23" spans="1:6" ht="29.1" customHeight="1" x14ac:dyDescent="0.15">
      <c r="A23" s="201"/>
      <c r="B23" s="201"/>
      <c r="C23" s="201"/>
      <c r="D23" s="201"/>
      <c r="E23" s="201"/>
      <c r="F23" s="201"/>
    </row>
  </sheetData>
  <mergeCells count="2">
    <mergeCell ref="A1:F1"/>
    <mergeCell ref="A23:F23"/>
  </mergeCells>
  <phoneticPr fontId="29"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616"/>
  <sheetViews>
    <sheetView workbookViewId="0">
      <selection sqref="A1:K1"/>
    </sheetView>
  </sheetViews>
  <sheetFormatPr defaultColWidth="9" defaultRowHeight="13.5" x14ac:dyDescent="0.15"/>
  <cols>
    <col min="1" max="1" width="3" style="111"/>
    <col min="2" max="2" width="3" style="112"/>
    <col min="3" max="3" width="3" style="111"/>
    <col min="4" max="4" width="26.75" style="111" customWidth="1"/>
    <col min="5" max="5" width="9.125" style="113" hidden="1" customWidth="1"/>
    <col min="6" max="6" width="10.375" style="113" customWidth="1"/>
    <col min="7" max="7" width="9.5" style="113" customWidth="1"/>
    <col min="8" max="8" width="6.875" style="114" customWidth="1"/>
    <col min="9" max="9" width="10" style="112" customWidth="1"/>
    <col min="10" max="10" width="8" style="111" customWidth="1"/>
    <col min="11" max="11" width="8.5" style="111" customWidth="1"/>
    <col min="12" max="16381" width="9" style="111"/>
  </cols>
  <sheetData>
    <row r="1" spans="1:11" s="111" customFormat="1" ht="27.75" customHeight="1" x14ac:dyDescent="0.15">
      <c r="A1" s="171" t="s">
        <v>75</v>
      </c>
      <c r="B1" s="171"/>
      <c r="C1" s="171"/>
      <c r="D1" s="171"/>
      <c r="E1" s="171"/>
      <c r="F1" s="171"/>
      <c r="G1" s="171"/>
      <c r="H1" s="171"/>
      <c r="I1" s="171"/>
      <c r="J1" s="171"/>
      <c r="K1" s="171"/>
    </row>
    <row r="2" spans="1:11" s="111" customFormat="1" ht="19.5" customHeight="1" x14ac:dyDescent="0.15">
      <c r="B2" s="112"/>
      <c r="D2" s="26"/>
      <c r="E2" s="113"/>
      <c r="F2" s="113"/>
      <c r="G2" s="113"/>
      <c r="H2" s="114"/>
      <c r="K2" s="39" t="s">
        <v>1</v>
      </c>
    </row>
    <row r="3" spans="1:11" s="111" customFormat="1" ht="53.25" customHeight="1" x14ac:dyDescent="0.15">
      <c r="A3" s="172" t="s">
        <v>76</v>
      </c>
      <c r="B3" s="172"/>
      <c r="C3" s="172"/>
      <c r="D3" s="115" t="s">
        <v>2</v>
      </c>
      <c r="E3" s="116" t="s">
        <v>77</v>
      </c>
      <c r="F3" s="117" t="s">
        <v>5</v>
      </c>
      <c r="G3" s="118" t="s">
        <v>6</v>
      </c>
      <c r="H3" s="119" t="s">
        <v>7</v>
      </c>
      <c r="I3" s="129" t="s">
        <v>78</v>
      </c>
      <c r="J3" s="118" t="s">
        <v>79</v>
      </c>
      <c r="K3" s="129" t="s">
        <v>80</v>
      </c>
    </row>
    <row r="4" spans="1:11" s="111" customFormat="1" ht="15" customHeight="1" x14ac:dyDescent="0.15">
      <c r="A4" s="115"/>
      <c r="B4" s="115"/>
      <c r="C4" s="115"/>
      <c r="D4" s="115" t="s">
        <v>81</v>
      </c>
      <c r="E4" s="120">
        <v>507146.15</v>
      </c>
      <c r="F4" s="121">
        <f>592719+800+10+40+252</f>
        <v>593821</v>
      </c>
      <c r="G4" s="121">
        <v>592719</v>
      </c>
      <c r="H4" s="122">
        <f t="shared" ref="H4:H41" si="0">G4/F4</f>
        <v>0.99814422191199026</v>
      </c>
      <c r="I4" s="130">
        <v>643936</v>
      </c>
      <c r="J4" s="131">
        <f t="shared" ref="J4:J12" si="1">(G4-I4)/I4</f>
        <v>-7.9537407444218056E-2</v>
      </c>
      <c r="K4" s="130">
        <f>F4-G4</f>
        <v>1102</v>
      </c>
    </row>
    <row r="5" spans="1:11" s="111" customFormat="1" ht="15" customHeight="1" x14ac:dyDescent="0.15">
      <c r="A5" s="115" t="s">
        <v>82</v>
      </c>
      <c r="B5" s="115"/>
      <c r="C5" s="123"/>
      <c r="D5" s="123" t="s">
        <v>83</v>
      </c>
      <c r="E5" s="120">
        <v>65927.334099999993</v>
      </c>
      <c r="F5" s="121">
        <f>51435+800</f>
        <v>52235</v>
      </c>
      <c r="G5" s="121">
        <v>51435</v>
      </c>
      <c r="H5" s="122">
        <f t="shared" si="0"/>
        <v>0.98468459844931555</v>
      </c>
      <c r="I5" s="130">
        <v>60228</v>
      </c>
      <c r="J5" s="131">
        <f t="shared" si="1"/>
        <v>-0.14599521817095037</v>
      </c>
      <c r="K5" s="130">
        <f t="shared" ref="K5:K68" si="2">F5-G5</f>
        <v>800</v>
      </c>
    </row>
    <row r="6" spans="1:11" s="111" customFormat="1" ht="15" customHeight="1" x14ac:dyDescent="0.15">
      <c r="A6" s="124"/>
      <c r="B6" s="115" t="s">
        <v>84</v>
      </c>
      <c r="C6" s="123"/>
      <c r="D6" s="123" t="s">
        <v>85</v>
      </c>
      <c r="E6" s="125">
        <v>984.84259999999995</v>
      </c>
      <c r="F6" s="126">
        <v>1038</v>
      </c>
      <c r="G6" s="126">
        <v>1038</v>
      </c>
      <c r="H6" s="127">
        <f t="shared" si="0"/>
        <v>1</v>
      </c>
      <c r="I6" s="132">
        <v>1167</v>
      </c>
      <c r="J6" s="133">
        <f t="shared" si="1"/>
        <v>-0.11053984575835475</v>
      </c>
      <c r="K6" s="132">
        <f t="shared" si="2"/>
        <v>0</v>
      </c>
    </row>
    <row r="7" spans="1:11" s="111" customFormat="1" ht="15" customHeight="1" x14ac:dyDescent="0.15">
      <c r="A7" s="124"/>
      <c r="B7" s="124"/>
      <c r="C7" s="117" t="s">
        <v>86</v>
      </c>
      <c r="D7" s="123" t="s">
        <v>87</v>
      </c>
      <c r="E7" s="125">
        <v>495.74259999999998</v>
      </c>
      <c r="F7" s="126">
        <v>545</v>
      </c>
      <c r="G7" s="126">
        <v>545</v>
      </c>
      <c r="H7" s="127">
        <f t="shared" si="0"/>
        <v>1</v>
      </c>
      <c r="I7" s="132">
        <v>470</v>
      </c>
      <c r="J7" s="133">
        <f t="shared" si="1"/>
        <v>0.15957446808510639</v>
      </c>
      <c r="K7" s="132">
        <f t="shared" si="2"/>
        <v>0</v>
      </c>
    </row>
    <row r="8" spans="1:11" s="111" customFormat="1" ht="15" customHeight="1" x14ac:dyDescent="0.15">
      <c r="A8" s="124"/>
      <c r="B8" s="124"/>
      <c r="C8" s="117" t="s">
        <v>86</v>
      </c>
      <c r="D8" s="123" t="s">
        <v>88</v>
      </c>
      <c r="E8" s="125">
        <v>34</v>
      </c>
      <c r="F8" s="126">
        <v>123</v>
      </c>
      <c r="G8" s="126">
        <v>123</v>
      </c>
      <c r="H8" s="127">
        <f t="shared" si="0"/>
        <v>1</v>
      </c>
      <c r="I8" s="132">
        <v>55</v>
      </c>
      <c r="J8" s="133">
        <f t="shared" si="1"/>
        <v>1.2363636363636363</v>
      </c>
      <c r="K8" s="132">
        <f t="shared" si="2"/>
        <v>0</v>
      </c>
    </row>
    <row r="9" spans="1:11" s="111" customFormat="1" ht="15" customHeight="1" x14ac:dyDescent="0.15">
      <c r="A9" s="124"/>
      <c r="B9" s="124"/>
      <c r="C9" s="117" t="s">
        <v>86</v>
      </c>
      <c r="D9" s="123" t="s">
        <v>89</v>
      </c>
      <c r="E9" s="125">
        <v>251.6</v>
      </c>
      <c r="F9" s="126">
        <v>251</v>
      </c>
      <c r="G9" s="126">
        <v>251</v>
      </c>
      <c r="H9" s="127">
        <f t="shared" si="0"/>
        <v>1</v>
      </c>
      <c r="I9" s="132">
        <v>466</v>
      </c>
      <c r="J9" s="133">
        <f t="shared" si="1"/>
        <v>-0.46137339055793991</v>
      </c>
      <c r="K9" s="132">
        <f t="shared" si="2"/>
        <v>0</v>
      </c>
    </row>
    <row r="10" spans="1:11" s="111" customFormat="1" ht="15" customHeight="1" x14ac:dyDescent="0.15">
      <c r="A10" s="124"/>
      <c r="B10" s="124"/>
      <c r="C10" s="117" t="s">
        <v>86</v>
      </c>
      <c r="D10" s="123" t="s">
        <v>90</v>
      </c>
      <c r="E10" s="125">
        <v>65</v>
      </c>
      <c r="F10" s="126">
        <v>51</v>
      </c>
      <c r="G10" s="126">
        <v>51</v>
      </c>
      <c r="H10" s="127">
        <f t="shared" si="0"/>
        <v>1</v>
      </c>
      <c r="I10" s="132">
        <v>56</v>
      </c>
      <c r="J10" s="133">
        <f t="shared" si="1"/>
        <v>-8.9285714285714288E-2</v>
      </c>
      <c r="K10" s="132">
        <f t="shared" si="2"/>
        <v>0</v>
      </c>
    </row>
    <row r="11" spans="1:11" s="111" customFormat="1" ht="15" customHeight="1" x14ac:dyDescent="0.15">
      <c r="A11" s="124"/>
      <c r="B11" s="124"/>
      <c r="C11" s="117" t="s">
        <v>86</v>
      </c>
      <c r="D11" s="123" t="s">
        <v>91</v>
      </c>
      <c r="E11" s="125">
        <v>9</v>
      </c>
      <c r="F11" s="126">
        <v>9</v>
      </c>
      <c r="G11" s="126">
        <v>9</v>
      </c>
      <c r="H11" s="127">
        <f t="shared" si="0"/>
        <v>1</v>
      </c>
      <c r="I11" s="132">
        <v>10</v>
      </c>
      <c r="J11" s="133">
        <f t="shared" si="1"/>
        <v>-0.1</v>
      </c>
      <c r="K11" s="132">
        <f t="shared" si="2"/>
        <v>0</v>
      </c>
    </row>
    <row r="12" spans="1:11" s="111" customFormat="1" ht="15" customHeight="1" x14ac:dyDescent="0.15">
      <c r="A12" s="124"/>
      <c r="B12" s="124"/>
      <c r="C12" s="117" t="s">
        <v>86</v>
      </c>
      <c r="D12" s="123" t="s">
        <v>92</v>
      </c>
      <c r="E12" s="125">
        <v>77.5</v>
      </c>
      <c r="F12" s="126">
        <v>47</v>
      </c>
      <c r="G12" s="126">
        <v>47</v>
      </c>
      <c r="H12" s="127">
        <f t="shared" si="0"/>
        <v>1</v>
      </c>
      <c r="I12" s="132">
        <v>110</v>
      </c>
      <c r="J12" s="133">
        <f t="shared" si="1"/>
        <v>-0.57272727272727275</v>
      </c>
      <c r="K12" s="132">
        <f t="shared" si="2"/>
        <v>0</v>
      </c>
    </row>
    <row r="13" spans="1:11" s="111" customFormat="1" ht="15" customHeight="1" x14ac:dyDescent="0.15">
      <c r="A13" s="124"/>
      <c r="B13" s="124"/>
      <c r="C13" s="117" t="s">
        <v>86</v>
      </c>
      <c r="D13" s="123" t="s">
        <v>93</v>
      </c>
      <c r="E13" s="125">
        <v>12</v>
      </c>
      <c r="F13" s="126">
        <v>12</v>
      </c>
      <c r="G13" s="126">
        <v>12</v>
      </c>
      <c r="H13" s="127">
        <f t="shared" si="0"/>
        <v>1</v>
      </c>
      <c r="I13" s="132"/>
      <c r="J13" s="133"/>
      <c r="K13" s="132">
        <f t="shared" si="2"/>
        <v>0</v>
      </c>
    </row>
    <row r="14" spans="1:11" s="111" customFormat="1" ht="15" customHeight="1" x14ac:dyDescent="0.15">
      <c r="A14" s="124"/>
      <c r="B14" s="115" t="s">
        <v>84</v>
      </c>
      <c r="C14" s="123"/>
      <c r="D14" s="123" t="s">
        <v>94</v>
      </c>
      <c r="E14" s="125">
        <v>518.45500000000004</v>
      </c>
      <c r="F14" s="126">
        <v>610</v>
      </c>
      <c r="G14" s="126">
        <v>610</v>
      </c>
      <c r="H14" s="127">
        <f t="shared" si="0"/>
        <v>1</v>
      </c>
      <c r="I14" s="132">
        <v>650</v>
      </c>
      <c r="J14" s="133">
        <f t="shared" ref="J14:J22" si="3">(G14-I14)/I14</f>
        <v>-6.1538461538461542E-2</v>
      </c>
      <c r="K14" s="132">
        <f t="shared" si="2"/>
        <v>0</v>
      </c>
    </row>
    <row r="15" spans="1:11" s="111" customFormat="1" ht="15" customHeight="1" x14ac:dyDescent="0.15">
      <c r="A15" s="124"/>
      <c r="B15" s="124"/>
      <c r="C15" s="117" t="s">
        <v>86</v>
      </c>
      <c r="D15" s="123" t="s">
        <v>87</v>
      </c>
      <c r="E15" s="125">
        <v>276.85500000000002</v>
      </c>
      <c r="F15" s="126">
        <v>348</v>
      </c>
      <c r="G15" s="126">
        <v>348</v>
      </c>
      <c r="H15" s="127">
        <f t="shared" si="0"/>
        <v>1</v>
      </c>
      <c r="I15" s="132">
        <v>261</v>
      </c>
      <c r="J15" s="133">
        <f t="shared" si="3"/>
        <v>0.33333333333333331</v>
      </c>
      <c r="K15" s="132">
        <f t="shared" si="2"/>
        <v>0</v>
      </c>
    </row>
    <row r="16" spans="1:11" s="111" customFormat="1" ht="15" customHeight="1" x14ac:dyDescent="0.15">
      <c r="A16" s="124"/>
      <c r="B16" s="124"/>
      <c r="C16" s="117" t="s">
        <v>86</v>
      </c>
      <c r="D16" s="123" t="s">
        <v>88</v>
      </c>
      <c r="E16" s="125">
        <v>94</v>
      </c>
      <c r="F16" s="126">
        <v>114</v>
      </c>
      <c r="G16" s="126">
        <v>114</v>
      </c>
      <c r="H16" s="127">
        <f t="shared" si="0"/>
        <v>1</v>
      </c>
      <c r="I16" s="132">
        <v>124</v>
      </c>
      <c r="J16" s="133">
        <f t="shared" si="3"/>
        <v>-8.0645161290322578E-2</v>
      </c>
      <c r="K16" s="132">
        <f t="shared" si="2"/>
        <v>0</v>
      </c>
    </row>
    <row r="17" spans="1:11" s="111" customFormat="1" ht="15" customHeight="1" x14ac:dyDescent="0.15">
      <c r="A17" s="124"/>
      <c r="B17" s="124"/>
      <c r="C17" s="117" t="s">
        <v>86</v>
      </c>
      <c r="D17" s="123" t="s">
        <v>95</v>
      </c>
      <c r="E17" s="125">
        <v>102.6</v>
      </c>
      <c r="F17" s="126">
        <v>103</v>
      </c>
      <c r="G17" s="126">
        <v>103</v>
      </c>
      <c r="H17" s="127">
        <f t="shared" si="0"/>
        <v>1</v>
      </c>
      <c r="I17" s="132">
        <v>215</v>
      </c>
      <c r="J17" s="133">
        <f t="shared" si="3"/>
        <v>-0.52093023255813953</v>
      </c>
      <c r="K17" s="132">
        <f t="shared" si="2"/>
        <v>0</v>
      </c>
    </row>
    <row r="18" spans="1:11" s="111" customFormat="1" ht="15" customHeight="1" x14ac:dyDescent="0.15">
      <c r="A18" s="124"/>
      <c r="B18" s="124"/>
      <c r="C18" s="117" t="s">
        <v>86</v>
      </c>
      <c r="D18" s="123" t="s">
        <v>96</v>
      </c>
      <c r="E18" s="125">
        <v>9</v>
      </c>
      <c r="F18" s="126">
        <v>9</v>
      </c>
      <c r="G18" s="126">
        <v>9</v>
      </c>
      <c r="H18" s="127">
        <f t="shared" si="0"/>
        <v>1</v>
      </c>
      <c r="I18" s="132">
        <v>10</v>
      </c>
      <c r="J18" s="133">
        <f t="shared" si="3"/>
        <v>-0.1</v>
      </c>
      <c r="K18" s="132">
        <f t="shared" si="2"/>
        <v>0</v>
      </c>
    </row>
    <row r="19" spans="1:11" s="111" customFormat="1" ht="15" customHeight="1" x14ac:dyDescent="0.15">
      <c r="A19" s="124"/>
      <c r="B19" s="124"/>
      <c r="C19" s="117" t="s">
        <v>86</v>
      </c>
      <c r="D19" s="123" t="s">
        <v>97</v>
      </c>
      <c r="E19" s="125">
        <v>36</v>
      </c>
      <c r="F19" s="126">
        <v>36</v>
      </c>
      <c r="G19" s="126">
        <v>36</v>
      </c>
      <c r="H19" s="127">
        <f t="shared" si="0"/>
        <v>1</v>
      </c>
      <c r="I19" s="132">
        <v>40</v>
      </c>
      <c r="J19" s="133">
        <f t="shared" si="3"/>
        <v>-0.1</v>
      </c>
      <c r="K19" s="132">
        <f t="shared" si="2"/>
        <v>0</v>
      </c>
    </row>
    <row r="20" spans="1:11" s="111" customFormat="1" ht="15" customHeight="1" x14ac:dyDescent="0.15">
      <c r="A20" s="124"/>
      <c r="B20" s="115" t="s">
        <v>84</v>
      </c>
      <c r="C20" s="123"/>
      <c r="D20" s="123" t="s">
        <v>98</v>
      </c>
      <c r="E20" s="125">
        <v>16376.4478</v>
      </c>
      <c r="F20" s="126">
        <v>13989</v>
      </c>
      <c r="G20" s="126">
        <v>13989</v>
      </c>
      <c r="H20" s="127">
        <f t="shared" si="0"/>
        <v>1</v>
      </c>
      <c r="I20" s="132">
        <v>15246</v>
      </c>
      <c r="J20" s="133">
        <f t="shared" si="3"/>
        <v>-8.2447855175127899E-2</v>
      </c>
      <c r="K20" s="132">
        <f t="shared" si="2"/>
        <v>0</v>
      </c>
    </row>
    <row r="21" spans="1:11" s="111" customFormat="1" ht="15" customHeight="1" x14ac:dyDescent="0.15">
      <c r="A21" s="124"/>
      <c r="B21" s="124"/>
      <c r="C21" s="117" t="s">
        <v>86</v>
      </c>
      <c r="D21" s="123" t="s">
        <v>87</v>
      </c>
      <c r="E21" s="125">
        <v>13598.410599999999</v>
      </c>
      <c r="F21" s="126">
        <v>11846</v>
      </c>
      <c r="G21" s="126">
        <v>11846</v>
      </c>
      <c r="H21" s="127">
        <f t="shared" si="0"/>
        <v>1</v>
      </c>
      <c r="I21" s="132">
        <v>13271</v>
      </c>
      <c r="J21" s="133">
        <f t="shared" si="3"/>
        <v>-0.10737698741617059</v>
      </c>
      <c r="K21" s="132">
        <f t="shared" si="2"/>
        <v>0</v>
      </c>
    </row>
    <row r="22" spans="1:11" s="111" customFormat="1" ht="15" customHeight="1" x14ac:dyDescent="0.15">
      <c r="A22" s="124"/>
      <c r="B22" s="124"/>
      <c r="C22" s="117" t="s">
        <v>86</v>
      </c>
      <c r="D22" s="123" t="s">
        <v>88</v>
      </c>
      <c r="E22" s="125">
        <v>2474.7469999999998</v>
      </c>
      <c r="F22" s="126">
        <v>1656</v>
      </c>
      <c r="G22" s="126">
        <v>1656</v>
      </c>
      <c r="H22" s="127">
        <f t="shared" si="0"/>
        <v>1</v>
      </c>
      <c r="I22" s="132">
        <v>1511</v>
      </c>
      <c r="J22" s="133">
        <f t="shared" si="3"/>
        <v>9.5962938451356714E-2</v>
      </c>
      <c r="K22" s="132">
        <f t="shared" si="2"/>
        <v>0</v>
      </c>
    </row>
    <row r="23" spans="1:11" s="111" customFormat="1" ht="15" customHeight="1" x14ac:dyDescent="0.15">
      <c r="A23" s="124"/>
      <c r="B23" s="124"/>
      <c r="C23" s="117" t="s">
        <v>86</v>
      </c>
      <c r="D23" s="123" t="s">
        <v>99</v>
      </c>
      <c r="E23" s="125">
        <v>62.5</v>
      </c>
      <c r="F23" s="126">
        <v>62</v>
      </c>
      <c r="G23" s="126">
        <v>62</v>
      </c>
      <c r="H23" s="127">
        <f t="shared" si="0"/>
        <v>1</v>
      </c>
      <c r="I23" s="132"/>
      <c r="J23" s="133"/>
      <c r="K23" s="132">
        <f t="shared" si="2"/>
        <v>0</v>
      </c>
    </row>
    <row r="24" spans="1:11" s="111" customFormat="1" ht="15" customHeight="1" x14ac:dyDescent="0.15">
      <c r="A24" s="124"/>
      <c r="B24" s="124"/>
      <c r="C24" s="117" t="s">
        <v>86</v>
      </c>
      <c r="D24" s="123" t="s">
        <v>100</v>
      </c>
      <c r="E24" s="125">
        <v>123.11799999999999</v>
      </c>
      <c r="F24" s="126">
        <v>85</v>
      </c>
      <c r="G24" s="126">
        <v>85</v>
      </c>
      <c r="H24" s="127">
        <f t="shared" si="0"/>
        <v>1</v>
      </c>
      <c r="I24" s="132">
        <v>88</v>
      </c>
      <c r="J24" s="133">
        <f t="shared" ref="J24:J65" si="4">(G24-I24)/I24</f>
        <v>-3.4090909090909088E-2</v>
      </c>
      <c r="K24" s="132">
        <f t="shared" si="2"/>
        <v>0</v>
      </c>
    </row>
    <row r="25" spans="1:11" s="111" customFormat="1" ht="15" customHeight="1" x14ac:dyDescent="0.15">
      <c r="A25" s="124"/>
      <c r="B25" s="124"/>
      <c r="C25" s="117" t="s">
        <v>86</v>
      </c>
      <c r="D25" s="123" t="s">
        <v>101</v>
      </c>
      <c r="E25" s="125">
        <v>117.6722</v>
      </c>
      <c r="F25" s="126">
        <v>340</v>
      </c>
      <c r="G25" s="126">
        <v>340</v>
      </c>
      <c r="H25" s="127">
        <f t="shared" si="0"/>
        <v>1</v>
      </c>
      <c r="I25" s="132">
        <v>376</v>
      </c>
      <c r="J25" s="133">
        <f t="shared" si="4"/>
        <v>-9.5744680851063829E-2</v>
      </c>
      <c r="K25" s="132">
        <f t="shared" si="2"/>
        <v>0</v>
      </c>
    </row>
    <row r="26" spans="1:11" s="111" customFormat="1" ht="15" customHeight="1" x14ac:dyDescent="0.15">
      <c r="A26" s="124"/>
      <c r="B26" s="115" t="s">
        <v>84</v>
      </c>
      <c r="C26" s="123"/>
      <c r="D26" s="123" t="s">
        <v>102</v>
      </c>
      <c r="E26" s="125">
        <v>1645.7615000000001</v>
      </c>
      <c r="F26" s="126">
        <v>3348</v>
      </c>
      <c r="G26" s="126">
        <v>3348</v>
      </c>
      <c r="H26" s="127">
        <f t="shared" si="0"/>
        <v>1</v>
      </c>
      <c r="I26" s="132">
        <v>1807</v>
      </c>
      <c r="J26" s="133">
        <f t="shared" si="4"/>
        <v>0.85279468732706143</v>
      </c>
      <c r="K26" s="132">
        <f t="shared" si="2"/>
        <v>0</v>
      </c>
    </row>
    <row r="27" spans="1:11" s="111" customFormat="1" ht="15" customHeight="1" x14ac:dyDescent="0.15">
      <c r="A27" s="124"/>
      <c r="B27" s="124"/>
      <c r="C27" s="117" t="s">
        <v>86</v>
      </c>
      <c r="D27" s="123" t="s">
        <v>87</v>
      </c>
      <c r="E27" s="125">
        <v>1089.7615000000001</v>
      </c>
      <c r="F27" s="126">
        <v>1145</v>
      </c>
      <c r="G27" s="126">
        <v>1145</v>
      </c>
      <c r="H27" s="127">
        <f t="shared" si="0"/>
        <v>1</v>
      </c>
      <c r="I27" s="132">
        <v>256</v>
      </c>
      <c r="J27" s="133">
        <f t="shared" si="4"/>
        <v>3.47265625</v>
      </c>
      <c r="K27" s="132">
        <f t="shared" si="2"/>
        <v>0</v>
      </c>
    </row>
    <row r="28" spans="1:11" s="111" customFormat="1" ht="15" customHeight="1" x14ac:dyDescent="0.15">
      <c r="A28" s="124"/>
      <c r="B28" s="124"/>
      <c r="C28" s="117" t="s">
        <v>86</v>
      </c>
      <c r="D28" s="123" t="s">
        <v>88</v>
      </c>
      <c r="E28" s="125">
        <v>497</v>
      </c>
      <c r="F28" s="126">
        <v>325</v>
      </c>
      <c r="G28" s="126">
        <v>325</v>
      </c>
      <c r="H28" s="127">
        <f t="shared" si="0"/>
        <v>1</v>
      </c>
      <c r="I28" s="132">
        <v>300</v>
      </c>
      <c r="J28" s="133">
        <f t="shared" si="4"/>
        <v>8.3333333333333329E-2</v>
      </c>
      <c r="K28" s="132">
        <f t="shared" si="2"/>
        <v>0</v>
      </c>
    </row>
    <row r="29" spans="1:11" s="111" customFormat="1" ht="15" customHeight="1" x14ac:dyDescent="0.15">
      <c r="A29" s="124"/>
      <c r="B29" s="124"/>
      <c r="C29" s="117" t="s">
        <v>86</v>
      </c>
      <c r="D29" s="123" t="s">
        <v>103</v>
      </c>
      <c r="E29" s="125">
        <v>59</v>
      </c>
      <c r="F29" s="126">
        <v>4</v>
      </c>
      <c r="G29" s="126">
        <v>4</v>
      </c>
      <c r="H29" s="127">
        <f t="shared" si="0"/>
        <v>1</v>
      </c>
      <c r="I29" s="132">
        <v>931</v>
      </c>
      <c r="J29" s="133">
        <f t="shared" si="4"/>
        <v>-0.99570354457572507</v>
      </c>
      <c r="K29" s="132">
        <f t="shared" si="2"/>
        <v>0</v>
      </c>
    </row>
    <row r="30" spans="1:11" s="111" customFormat="1" ht="15" customHeight="1" x14ac:dyDescent="0.15">
      <c r="A30" s="124"/>
      <c r="B30" s="124"/>
      <c r="C30" s="117" t="s">
        <v>86</v>
      </c>
      <c r="D30" s="123" t="s">
        <v>104</v>
      </c>
      <c r="E30" s="125"/>
      <c r="F30" s="126">
        <v>1874</v>
      </c>
      <c r="G30" s="126">
        <v>1874</v>
      </c>
      <c r="H30" s="127">
        <f t="shared" si="0"/>
        <v>1</v>
      </c>
      <c r="I30" s="132">
        <v>320</v>
      </c>
      <c r="J30" s="133">
        <f t="shared" si="4"/>
        <v>4.8562500000000002</v>
      </c>
      <c r="K30" s="132">
        <f t="shared" si="2"/>
        <v>0</v>
      </c>
    </row>
    <row r="31" spans="1:11" s="111" customFormat="1" ht="15" customHeight="1" x14ac:dyDescent="0.15">
      <c r="A31" s="124"/>
      <c r="B31" s="115" t="s">
        <v>84</v>
      </c>
      <c r="C31" s="123"/>
      <c r="D31" s="123" t="s">
        <v>105</v>
      </c>
      <c r="E31" s="125">
        <v>746.20920000000001</v>
      </c>
      <c r="F31" s="126">
        <v>698</v>
      </c>
      <c r="G31" s="126">
        <v>698</v>
      </c>
      <c r="H31" s="127">
        <f t="shared" si="0"/>
        <v>1</v>
      </c>
      <c r="I31" s="132">
        <v>837</v>
      </c>
      <c r="J31" s="133">
        <f t="shared" si="4"/>
        <v>-0.16606929510155316</v>
      </c>
      <c r="K31" s="132">
        <f t="shared" si="2"/>
        <v>0</v>
      </c>
    </row>
    <row r="32" spans="1:11" s="111" customFormat="1" ht="15" customHeight="1" x14ac:dyDescent="0.15">
      <c r="A32" s="124"/>
      <c r="B32" s="124"/>
      <c r="C32" s="117" t="s">
        <v>86</v>
      </c>
      <c r="D32" s="123" t="s">
        <v>87</v>
      </c>
      <c r="E32" s="125">
        <v>187.83949999999999</v>
      </c>
      <c r="F32" s="126">
        <v>223</v>
      </c>
      <c r="G32" s="126">
        <v>223</v>
      </c>
      <c r="H32" s="127">
        <f t="shared" si="0"/>
        <v>1</v>
      </c>
      <c r="I32" s="132">
        <v>177</v>
      </c>
      <c r="J32" s="133">
        <f t="shared" si="4"/>
        <v>0.25988700564971751</v>
      </c>
      <c r="K32" s="132">
        <f t="shared" si="2"/>
        <v>0</v>
      </c>
    </row>
    <row r="33" spans="1:11" s="111" customFormat="1" ht="15" customHeight="1" x14ac:dyDescent="0.15">
      <c r="A33" s="124"/>
      <c r="B33" s="124"/>
      <c r="C33" s="117" t="s">
        <v>86</v>
      </c>
      <c r="D33" s="123" t="s">
        <v>88</v>
      </c>
      <c r="E33" s="125"/>
      <c r="F33" s="126">
        <v>6</v>
      </c>
      <c r="G33" s="126">
        <v>6</v>
      </c>
      <c r="H33" s="127">
        <f t="shared" si="0"/>
        <v>1</v>
      </c>
      <c r="I33" s="132">
        <v>54</v>
      </c>
      <c r="J33" s="133">
        <f t="shared" si="4"/>
        <v>-0.88888888888888884</v>
      </c>
      <c r="K33" s="132">
        <f t="shared" si="2"/>
        <v>0</v>
      </c>
    </row>
    <row r="34" spans="1:11" s="111" customFormat="1" ht="15" customHeight="1" x14ac:dyDescent="0.15">
      <c r="A34" s="124"/>
      <c r="B34" s="124"/>
      <c r="C34" s="117" t="s">
        <v>86</v>
      </c>
      <c r="D34" s="123" t="s">
        <v>106</v>
      </c>
      <c r="E34" s="125">
        <v>431.36970000000002</v>
      </c>
      <c r="F34" s="126">
        <v>362</v>
      </c>
      <c r="G34" s="126">
        <v>362</v>
      </c>
      <c r="H34" s="127">
        <f t="shared" si="0"/>
        <v>1</v>
      </c>
      <c r="I34" s="132">
        <v>261</v>
      </c>
      <c r="J34" s="133">
        <f t="shared" si="4"/>
        <v>0.38697318007662834</v>
      </c>
      <c r="K34" s="132">
        <f t="shared" si="2"/>
        <v>0</v>
      </c>
    </row>
    <row r="35" spans="1:11" s="111" customFormat="1" ht="15" customHeight="1" x14ac:dyDescent="0.15">
      <c r="A35" s="124"/>
      <c r="B35" s="124"/>
      <c r="C35" s="117" t="s">
        <v>86</v>
      </c>
      <c r="D35" s="123" t="s">
        <v>107</v>
      </c>
      <c r="E35" s="125">
        <v>54</v>
      </c>
      <c r="F35" s="126">
        <v>26</v>
      </c>
      <c r="G35" s="126">
        <v>26</v>
      </c>
      <c r="H35" s="127">
        <f t="shared" si="0"/>
        <v>1</v>
      </c>
      <c r="I35" s="132">
        <v>100</v>
      </c>
      <c r="J35" s="133">
        <f t="shared" si="4"/>
        <v>-0.74</v>
      </c>
      <c r="K35" s="132">
        <f t="shared" si="2"/>
        <v>0</v>
      </c>
    </row>
    <row r="36" spans="1:11" s="111" customFormat="1" ht="15" customHeight="1" x14ac:dyDescent="0.15">
      <c r="A36" s="124"/>
      <c r="B36" s="124"/>
      <c r="C36" s="117" t="s">
        <v>86</v>
      </c>
      <c r="D36" s="123" t="s">
        <v>108</v>
      </c>
      <c r="E36" s="125">
        <v>5</v>
      </c>
      <c r="F36" s="126">
        <v>5</v>
      </c>
      <c r="G36" s="126">
        <v>5</v>
      </c>
      <c r="H36" s="127">
        <f t="shared" si="0"/>
        <v>1</v>
      </c>
      <c r="I36" s="132">
        <v>15</v>
      </c>
      <c r="J36" s="133">
        <f t="shared" si="4"/>
        <v>-0.66666666666666663</v>
      </c>
      <c r="K36" s="132">
        <f t="shared" si="2"/>
        <v>0</v>
      </c>
    </row>
    <row r="37" spans="1:11" s="111" customFormat="1" ht="15" customHeight="1" x14ac:dyDescent="0.15">
      <c r="A37" s="124"/>
      <c r="B37" s="124"/>
      <c r="C37" s="117" t="s">
        <v>86</v>
      </c>
      <c r="D37" s="123" t="s">
        <v>109</v>
      </c>
      <c r="E37" s="125">
        <v>50</v>
      </c>
      <c r="F37" s="126">
        <v>28</v>
      </c>
      <c r="G37" s="126">
        <v>28</v>
      </c>
      <c r="H37" s="127">
        <f t="shared" si="0"/>
        <v>1</v>
      </c>
      <c r="I37" s="132">
        <v>210</v>
      </c>
      <c r="J37" s="133">
        <f t="shared" si="4"/>
        <v>-0.8666666666666667</v>
      </c>
      <c r="K37" s="132">
        <f t="shared" si="2"/>
        <v>0</v>
      </c>
    </row>
    <row r="38" spans="1:11" s="111" customFormat="1" ht="15" customHeight="1" x14ac:dyDescent="0.15">
      <c r="A38" s="124"/>
      <c r="B38" s="124"/>
      <c r="C38" s="117" t="s">
        <v>86</v>
      </c>
      <c r="D38" s="123" t="s">
        <v>110</v>
      </c>
      <c r="E38" s="125">
        <v>18</v>
      </c>
      <c r="F38" s="126">
        <v>48</v>
      </c>
      <c r="G38" s="126">
        <v>48</v>
      </c>
      <c r="H38" s="127">
        <f t="shared" si="0"/>
        <v>1</v>
      </c>
      <c r="I38" s="132">
        <v>20</v>
      </c>
      <c r="J38" s="133">
        <f t="shared" si="4"/>
        <v>1.4</v>
      </c>
      <c r="K38" s="132">
        <f t="shared" si="2"/>
        <v>0</v>
      </c>
    </row>
    <row r="39" spans="1:11" s="111" customFormat="1" ht="15" customHeight="1" x14ac:dyDescent="0.15">
      <c r="A39" s="124"/>
      <c r="B39" s="115" t="s">
        <v>84</v>
      </c>
      <c r="C39" s="123"/>
      <c r="D39" s="123" t="s">
        <v>111</v>
      </c>
      <c r="E39" s="125">
        <v>4187.2263000000003</v>
      </c>
      <c r="F39" s="126">
        <v>5092</v>
      </c>
      <c r="G39" s="126">
        <v>5092</v>
      </c>
      <c r="H39" s="127">
        <f t="shared" si="0"/>
        <v>1</v>
      </c>
      <c r="I39" s="132">
        <v>4059</v>
      </c>
      <c r="J39" s="133">
        <f t="shared" si="4"/>
        <v>0.2544961813254496</v>
      </c>
      <c r="K39" s="132">
        <f t="shared" si="2"/>
        <v>0</v>
      </c>
    </row>
    <row r="40" spans="1:11" s="111" customFormat="1" ht="15" customHeight="1" x14ac:dyDescent="0.15">
      <c r="A40" s="124"/>
      <c r="B40" s="124"/>
      <c r="C40" s="117" t="s">
        <v>86</v>
      </c>
      <c r="D40" s="123" t="s">
        <v>87</v>
      </c>
      <c r="E40" s="125">
        <v>3677.2262999999998</v>
      </c>
      <c r="F40" s="126">
        <v>4410</v>
      </c>
      <c r="G40" s="126">
        <v>4410</v>
      </c>
      <c r="H40" s="127">
        <f t="shared" si="0"/>
        <v>1</v>
      </c>
      <c r="I40" s="132">
        <v>3117</v>
      </c>
      <c r="J40" s="133">
        <f t="shared" si="4"/>
        <v>0.41482194417709334</v>
      </c>
      <c r="K40" s="132">
        <f t="shared" si="2"/>
        <v>0</v>
      </c>
    </row>
    <row r="41" spans="1:11" s="111" customFormat="1" ht="15" customHeight="1" x14ac:dyDescent="0.15">
      <c r="A41" s="124"/>
      <c r="B41" s="124"/>
      <c r="C41" s="117" t="s">
        <v>86</v>
      </c>
      <c r="D41" s="123" t="s">
        <v>88</v>
      </c>
      <c r="E41" s="125">
        <v>350</v>
      </c>
      <c r="F41" s="126">
        <v>459</v>
      </c>
      <c r="G41" s="126">
        <v>459</v>
      </c>
      <c r="H41" s="127">
        <f t="shared" si="0"/>
        <v>1</v>
      </c>
      <c r="I41" s="132">
        <v>525</v>
      </c>
      <c r="J41" s="133">
        <f t="shared" si="4"/>
        <v>-0.12571428571428572</v>
      </c>
      <c r="K41" s="132">
        <f t="shared" si="2"/>
        <v>0</v>
      </c>
    </row>
    <row r="42" spans="1:11" s="111" customFormat="1" ht="15" customHeight="1" x14ac:dyDescent="0.15">
      <c r="A42" s="124"/>
      <c r="B42" s="124"/>
      <c r="C42" s="117" t="s">
        <v>86</v>
      </c>
      <c r="D42" s="128" t="s">
        <v>112</v>
      </c>
      <c r="E42" s="125"/>
      <c r="F42" s="126"/>
      <c r="G42" s="126"/>
      <c r="H42" s="127"/>
      <c r="I42" s="132">
        <v>25</v>
      </c>
      <c r="J42" s="133">
        <f t="shared" si="4"/>
        <v>-1</v>
      </c>
      <c r="K42" s="132">
        <f t="shared" si="2"/>
        <v>0</v>
      </c>
    </row>
    <row r="43" spans="1:11" s="111" customFormat="1" ht="15" customHeight="1" x14ac:dyDescent="0.15">
      <c r="A43" s="124"/>
      <c r="B43" s="124"/>
      <c r="C43" s="117" t="s">
        <v>86</v>
      </c>
      <c r="D43" s="123" t="s">
        <v>113</v>
      </c>
      <c r="E43" s="125">
        <v>45</v>
      </c>
      <c r="F43" s="126">
        <v>44</v>
      </c>
      <c r="G43" s="126">
        <v>44</v>
      </c>
      <c r="H43" s="127">
        <f t="shared" ref="H43:H54" si="5">G43/F43</f>
        <v>1</v>
      </c>
      <c r="I43" s="132">
        <v>136</v>
      </c>
      <c r="J43" s="133">
        <f t="shared" si="4"/>
        <v>-0.67647058823529416</v>
      </c>
      <c r="K43" s="132">
        <f t="shared" si="2"/>
        <v>0</v>
      </c>
    </row>
    <row r="44" spans="1:11" s="111" customFormat="1" ht="15" customHeight="1" x14ac:dyDescent="0.15">
      <c r="A44" s="124"/>
      <c r="B44" s="124"/>
      <c r="C44" s="117" t="s">
        <v>86</v>
      </c>
      <c r="D44" s="128" t="s">
        <v>114</v>
      </c>
      <c r="E44" s="125"/>
      <c r="F44" s="126"/>
      <c r="G44" s="126"/>
      <c r="H44" s="127"/>
      <c r="I44" s="132">
        <v>20</v>
      </c>
      <c r="J44" s="133">
        <f t="shared" si="4"/>
        <v>-1</v>
      </c>
      <c r="K44" s="132">
        <f t="shared" si="2"/>
        <v>0</v>
      </c>
    </row>
    <row r="45" spans="1:11" s="111" customFormat="1" ht="15" customHeight="1" x14ac:dyDescent="0.15">
      <c r="A45" s="124"/>
      <c r="B45" s="124"/>
      <c r="C45" s="117" t="s">
        <v>86</v>
      </c>
      <c r="D45" s="128" t="s">
        <v>115</v>
      </c>
      <c r="E45" s="125"/>
      <c r="F45" s="126"/>
      <c r="G45" s="126"/>
      <c r="H45" s="127"/>
      <c r="I45" s="132">
        <v>5</v>
      </c>
      <c r="J45" s="133">
        <f t="shared" si="4"/>
        <v>-1</v>
      </c>
      <c r="K45" s="132">
        <f t="shared" si="2"/>
        <v>0</v>
      </c>
    </row>
    <row r="46" spans="1:11" s="111" customFormat="1" ht="15" customHeight="1" x14ac:dyDescent="0.15">
      <c r="A46" s="124"/>
      <c r="B46" s="124"/>
      <c r="C46" s="117" t="s">
        <v>86</v>
      </c>
      <c r="D46" s="128" t="s">
        <v>116</v>
      </c>
      <c r="E46" s="125"/>
      <c r="F46" s="126"/>
      <c r="G46" s="126"/>
      <c r="H46" s="127"/>
      <c r="I46" s="132">
        <v>30</v>
      </c>
      <c r="J46" s="133">
        <f t="shared" si="4"/>
        <v>-1</v>
      </c>
      <c r="K46" s="132">
        <f t="shared" si="2"/>
        <v>0</v>
      </c>
    </row>
    <row r="47" spans="1:11" s="111" customFormat="1" ht="15" customHeight="1" x14ac:dyDescent="0.15">
      <c r="A47" s="124"/>
      <c r="B47" s="124"/>
      <c r="C47" s="117" t="s">
        <v>86</v>
      </c>
      <c r="D47" s="123" t="s">
        <v>117</v>
      </c>
      <c r="E47" s="125">
        <v>115</v>
      </c>
      <c r="F47" s="126">
        <v>179</v>
      </c>
      <c r="G47" s="126">
        <v>179</v>
      </c>
      <c r="H47" s="127">
        <f t="shared" si="5"/>
        <v>1</v>
      </c>
      <c r="I47" s="132">
        <v>201</v>
      </c>
      <c r="J47" s="133">
        <f t="shared" si="4"/>
        <v>-0.10945273631840796</v>
      </c>
      <c r="K47" s="132">
        <f t="shared" si="2"/>
        <v>0</v>
      </c>
    </row>
    <row r="48" spans="1:11" s="111" customFormat="1" ht="15" customHeight="1" x14ac:dyDescent="0.15">
      <c r="A48" s="124"/>
      <c r="B48" s="115" t="s">
        <v>84</v>
      </c>
      <c r="C48" s="123"/>
      <c r="D48" s="123" t="s">
        <v>118</v>
      </c>
      <c r="E48" s="125">
        <v>888.78719999999998</v>
      </c>
      <c r="F48" s="126">
        <v>976</v>
      </c>
      <c r="G48" s="126">
        <v>976</v>
      </c>
      <c r="H48" s="127">
        <f t="shared" si="5"/>
        <v>1</v>
      </c>
      <c r="I48" s="132">
        <v>844</v>
      </c>
      <c r="J48" s="133">
        <f t="shared" si="4"/>
        <v>0.15639810426540285</v>
      </c>
      <c r="K48" s="132">
        <f t="shared" si="2"/>
        <v>0</v>
      </c>
    </row>
    <row r="49" spans="1:11" s="111" customFormat="1" ht="15" customHeight="1" x14ac:dyDescent="0.15">
      <c r="A49" s="124"/>
      <c r="B49" s="124"/>
      <c r="C49" s="117" t="s">
        <v>86</v>
      </c>
      <c r="D49" s="123" t="s">
        <v>87</v>
      </c>
      <c r="E49" s="125">
        <v>814.18719999999996</v>
      </c>
      <c r="F49" s="126">
        <v>856</v>
      </c>
      <c r="G49" s="126">
        <v>856</v>
      </c>
      <c r="H49" s="127">
        <f t="shared" si="5"/>
        <v>1</v>
      </c>
      <c r="I49" s="132">
        <v>715</v>
      </c>
      <c r="J49" s="133">
        <f t="shared" si="4"/>
        <v>0.19720279720279721</v>
      </c>
      <c r="K49" s="132">
        <f t="shared" si="2"/>
        <v>0</v>
      </c>
    </row>
    <row r="50" spans="1:11" s="111" customFormat="1" ht="15" customHeight="1" x14ac:dyDescent="0.15">
      <c r="A50" s="124"/>
      <c r="B50" s="124"/>
      <c r="C50" s="117" t="s">
        <v>86</v>
      </c>
      <c r="D50" s="123" t="s">
        <v>88</v>
      </c>
      <c r="E50" s="125"/>
      <c r="F50" s="126">
        <v>45</v>
      </c>
      <c r="G50" s="126">
        <v>45</v>
      </c>
      <c r="H50" s="127">
        <f t="shared" si="5"/>
        <v>1</v>
      </c>
      <c r="I50" s="132">
        <v>85</v>
      </c>
      <c r="J50" s="133">
        <f t="shared" si="4"/>
        <v>-0.47058823529411764</v>
      </c>
      <c r="K50" s="132">
        <f t="shared" si="2"/>
        <v>0</v>
      </c>
    </row>
    <row r="51" spans="1:11" s="111" customFormat="1" ht="15" customHeight="1" x14ac:dyDescent="0.15">
      <c r="A51" s="124"/>
      <c r="B51" s="124"/>
      <c r="C51" s="117" t="s">
        <v>86</v>
      </c>
      <c r="D51" s="123" t="s">
        <v>119</v>
      </c>
      <c r="E51" s="125">
        <v>60.8</v>
      </c>
      <c r="F51" s="126">
        <v>61</v>
      </c>
      <c r="G51" s="126">
        <v>61</v>
      </c>
      <c r="H51" s="127">
        <f t="shared" si="5"/>
        <v>1</v>
      </c>
      <c r="I51" s="132">
        <v>24</v>
      </c>
      <c r="J51" s="133">
        <f t="shared" si="4"/>
        <v>1.5416666666666667</v>
      </c>
      <c r="K51" s="132">
        <f t="shared" si="2"/>
        <v>0</v>
      </c>
    </row>
    <row r="52" spans="1:11" s="111" customFormat="1" ht="15" customHeight="1" x14ac:dyDescent="0.15">
      <c r="A52" s="124"/>
      <c r="B52" s="124"/>
      <c r="C52" s="117" t="s">
        <v>86</v>
      </c>
      <c r="D52" s="123" t="s">
        <v>115</v>
      </c>
      <c r="E52" s="125">
        <v>13.8</v>
      </c>
      <c r="F52" s="126">
        <v>14</v>
      </c>
      <c r="G52" s="126">
        <v>14</v>
      </c>
      <c r="H52" s="127">
        <f t="shared" si="5"/>
        <v>1</v>
      </c>
      <c r="I52" s="132">
        <v>20</v>
      </c>
      <c r="J52" s="133">
        <f t="shared" si="4"/>
        <v>-0.3</v>
      </c>
      <c r="K52" s="132">
        <f t="shared" si="2"/>
        <v>0</v>
      </c>
    </row>
    <row r="53" spans="1:11" s="111" customFormat="1" ht="15" customHeight="1" x14ac:dyDescent="0.15">
      <c r="A53" s="124"/>
      <c r="B53" s="115" t="s">
        <v>84</v>
      </c>
      <c r="C53" s="123"/>
      <c r="D53" s="123" t="s">
        <v>120</v>
      </c>
      <c r="E53" s="125">
        <v>24.2226</v>
      </c>
      <c r="F53" s="126">
        <v>20</v>
      </c>
      <c r="G53" s="126">
        <v>20</v>
      </c>
      <c r="H53" s="127">
        <f t="shared" si="5"/>
        <v>1</v>
      </c>
      <c r="I53" s="132">
        <v>59</v>
      </c>
      <c r="J53" s="133">
        <f t="shared" si="4"/>
        <v>-0.66101694915254239</v>
      </c>
      <c r="K53" s="132">
        <f t="shared" si="2"/>
        <v>0</v>
      </c>
    </row>
    <row r="54" spans="1:11" s="111" customFormat="1" ht="15" customHeight="1" x14ac:dyDescent="0.15">
      <c r="A54" s="124"/>
      <c r="B54" s="124"/>
      <c r="C54" s="117" t="s">
        <v>86</v>
      </c>
      <c r="D54" s="123" t="s">
        <v>87</v>
      </c>
      <c r="E54" s="125">
        <v>22.782599999999999</v>
      </c>
      <c r="F54" s="126">
        <v>4</v>
      </c>
      <c r="G54" s="126">
        <v>4</v>
      </c>
      <c r="H54" s="127">
        <f t="shared" si="5"/>
        <v>1</v>
      </c>
      <c r="I54" s="132">
        <v>25</v>
      </c>
      <c r="J54" s="133">
        <f t="shared" si="4"/>
        <v>-0.84</v>
      </c>
      <c r="K54" s="132">
        <f t="shared" si="2"/>
        <v>0</v>
      </c>
    </row>
    <row r="55" spans="1:11" s="111" customFormat="1" ht="15" customHeight="1" x14ac:dyDescent="0.15">
      <c r="A55" s="124"/>
      <c r="B55" s="124"/>
      <c r="C55" s="117" t="s">
        <v>86</v>
      </c>
      <c r="D55" s="128" t="s">
        <v>121</v>
      </c>
      <c r="E55" s="125"/>
      <c r="F55" s="126"/>
      <c r="G55" s="126"/>
      <c r="H55" s="127"/>
      <c r="I55" s="132">
        <v>24</v>
      </c>
      <c r="J55" s="133">
        <f t="shared" si="4"/>
        <v>-1</v>
      </c>
      <c r="K55" s="132">
        <f t="shared" si="2"/>
        <v>0</v>
      </c>
    </row>
    <row r="56" spans="1:11" s="111" customFormat="1" ht="15" customHeight="1" x14ac:dyDescent="0.15">
      <c r="A56" s="124"/>
      <c r="B56" s="124"/>
      <c r="C56" s="117" t="s">
        <v>86</v>
      </c>
      <c r="D56" s="123" t="s">
        <v>122</v>
      </c>
      <c r="E56" s="125"/>
      <c r="F56" s="126">
        <v>4</v>
      </c>
      <c r="G56" s="126">
        <v>4</v>
      </c>
      <c r="H56" s="127">
        <f t="shared" ref="H56:H65" si="6">G56/F56</f>
        <v>1</v>
      </c>
      <c r="I56" s="132">
        <v>6</v>
      </c>
      <c r="J56" s="133">
        <f t="shared" si="4"/>
        <v>-0.33333333333333331</v>
      </c>
      <c r="K56" s="132">
        <f t="shared" si="2"/>
        <v>0</v>
      </c>
    </row>
    <row r="57" spans="1:11" s="111" customFormat="1" ht="15" customHeight="1" x14ac:dyDescent="0.15">
      <c r="A57" s="124"/>
      <c r="B57" s="124"/>
      <c r="C57" s="117" t="s">
        <v>86</v>
      </c>
      <c r="D57" s="123" t="s">
        <v>123</v>
      </c>
      <c r="E57" s="125">
        <v>1.44</v>
      </c>
      <c r="F57" s="126">
        <v>12</v>
      </c>
      <c r="G57" s="126">
        <v>12</v>
      </c>
      <c r="H57" s="127">
        <f t="shared" si="6"/>
        <v>1</v>
      </c>
      <c r="I57" s="132">
        <v>4</v>
      </c>
      <c r="J57" s="133">
        <f t="shared" si="4"/>
        <v>2</v>
      </c>
      <c r="K57" s="132">
        <f t="shared" si="2"/>
        <v>0</v>
      </c>
    </row>
    <row r="58" spans="1:11" s="111" customFormat="1" ht="15" customHeight="1" x14ac:dyDescent="0.15">
      <c r="A58" s="124"/>
      <c r="B58" s="115" t="s">
        <v>84</v>
      </c>
      <c r="C58" s="123"/>
      <c r="D58" s="123" t="s">
        <v>124</v>
      </c>
      <c r="E58" s="125">
        <v>1209.8819000000001</v>
      </c>
      <c r="F58" s="126">
        <v>1207</v>
      </c>
      <c r="G58" s="126">
        <v>1207</v>
      </c>
      <c r="H58" s="127">
        <f t="shared" si="6"/>
        <v>1</v>
      </c>
      <c r="I58" s="132">
        <v>1024</v>
      </c>
      <c r="J58" s="133">
        <f t="shared" si="4"/>
        <v>0.1787109375</v>
      </c>
      <c r="K58" s="132">
        <f t="shared" si="2"/>
        <v>0</v>
      </c>
    </row>
    <row r="59" spans="1:11" s="111" customFormat="1" ht="15" customHeight="1" x14ac:dyDescent="0.15">
      <c r="A59" s="124"/>
      <c r="B59" s="124"/>
      <c r="C59" s="117" t="s">
        <v>86</v>
      </c>
      <c r="D59" s="123" t="s">
        <v>87</v>
      </c>
      <c r="E59" s="125">
        <v>586.71389999999997</v>
      </c>
      <c r="F59" s="126">
        <v>641</v>
      </c>
      <c r="G59" s="126">
        <v>641</v>
      </c>
      <c r="H59" s="127">
        <f t="shared" si="6"/>
        <v>1</v>
      </c>
      <c r="I59" s="132">
        <v>492</v>
      </c>
      <c r="J59" s="133">
        <f t="shared" si="4"/>
        <v>0.30284552845528456</v>
      </c>
      <c r="K59" s="132">
        <f t="shared" si="2"/>
        <v>0</v>
      </c>
    </row>
    <row r="60" spans="1:11" s="111" customFormat="1" ht="15" customHeight="1" x14ac:dyDescent="0.15">
      <c r="A60" s="124"/>
      <c r="B60" s="124"/>
      <c r="C60" s="117" t="s">
        <v>86</v>
      </c>
      <c r="D60" s="123" t="s">
        <v>88</v>
      </c>
      <c r="E60" s="125">
        <v>623.16800000000001</v>
      </c>
      <c r="F60" s="126">
        <v>566</v>
      </c>
      <c r="G60" s="126">
        <v>566</v>
      </c>
      <c r="H60" s="127">
        <f t="shared" si="6"/>
        <v>1</v>
      </c>
      <c r="I60" s="132">
        <v>532</v>
      </c>
      <c r="J60" s="133">
        <f t="shared" si="4"/>
        <v>6.3909774436090222E-2</v>
      </c>
      <c r="K60" s="132">
        <f t="shared" si="2"/>
        <v>0</v>
      </c>
    </row>
    <row r="61" spans="1:11" s="111" customFormat="1" ht="15" customHeight="1" x14ac:dyDescent="0.15">
      <c r="A61" s="124"/>
      <c r="B61" s="115" t="s">
        <v>84</v>
      </c>
      <c r="C61" s="123"/>
      <c r="D61" s="123" t="s">
        <v>125</v>
      </c>
      <c r="E61" s="125">
        <v>408.75</v>
      </c>
      <c r="F61" s="126">
        <v>381</v>
      </c>
      <c r="G61" s="126">
        <v>381</v>
      </c>
      <c r="H61" s="127">
        <f t="shared" si="6"/>
        <v>1</v>
      </c>
      <c r="I61" s="132">
        <v>447</v>
      </c>
      <c r="J61" s="133">
        <f t="shared" si="4"/>
        <v>-0.1476510067114094</v>
      </c>
      <c r="K61" s="132">
        <f t="shared" si="2"/>
        <v>0</v>
      </c>
    </row>
    <row r="62" spans="1:11" s="111" customFormat="1" ht="15" customHeight="1" x14ac:dyDescent="0.15">
      <c r="A62" s="124"/>
      <c r="B62" s="124"/>
      <c r="C62" s="117" t="s">
        <v>86</v>
      </c>
      <c r="D62" s="123" t="s">
        <v>87</v>
      </c>
      <c r="E62" s="125">
        <v>46.75</v>
      </c>
      <c r="F62" s="126">
        <v>47</v>
      </c>
      <c r="G62" s="126">
        <v>47</v>
      </c>
      <c r="H62" s="127">
        <f t="shared" si="6"/>
        <v>1</v>
      </c>
      <c r="I62" s="132">
        <v>322</v>
      </c>
      <c r="J62" s="133">
        <f t="shared" si="4"/>
        <v>-0.85403726708074534</v>
      </c>
      <c r="K62" s="132">
        <f t="shared" si="2"/>
        <v>0</v>
      </c>
    </row>
    <row r="63" spans="1:11" s="111" customFormat="1" ht="15" customHeight="1" x14ac:dyDescent="0.15">
      <c r="A63" s="124"/>
      <c r="B63" s="124"/>
      <c r="C63" s="117" t="s">
        <v>86</v>
      </c>
      <c r="D63" s="123" t="s">
        <v>88</v>
      </c>
      <c r="E63" s="125">
        <v>14</v>
      </c>
      <c r="F63" s="126">
        <v>14</v>
      </c>
      <c r="G63" s="126">
        <v>14</v>
      </c>
      <c r="H63" s="127">
        <f t="shared" si="6"/>
        <v>1</v>
      </c>
      <c r="I63" s="132">
        <v>78</v>
      </c>
      <c r="J63" s="133">
        <f t="shared" si="4"/>
        <v>-0.82051282051282048</v>
      </c>
      <c r="K63" s="132">
        <f t="shared" si="2"/>
        <v>0</v>
      </c>
    </row>
    <row r="64" spans="1:11" s="111" customFormat="1" ht="15" customHeight="1" x14ac:dyDescent="0.15">
      <c r="A64" s="124"/>
      <c r="B64" s="124"/>
      <c r="C64" s="117" t="s">
        <v>86</v>
      </c>
      <c r="D64" s="123" t="s">
        <v>126</v>
      </c>
      <c r="E64" s="125">
        <v>148</v>
      </c>
      <c r="F64" s="126">
        <v>74</v>
      </c>
      <c r="G64" s="126">
        <v>74</v>
      </c>
      <c r="H64" s="127">
        <f t="shared" si="6"/>
        <v>1</v>
      </c>
      <c r="I64" s="132">
        <v>10</v>
      </c>
      <c r="J64" s="133">
        <f t="shared" si="4"/>
        <v>6.4</v>
      </c>
      <c r="K64" s="132">
        <f t="shared" si="2"/>
        <v>0</v>
      </c>
    </row>
    <row r="65" spans="1:11" s="111" customFormat="1" ht="15" customHeight="1" x14ac:dyDescent="0.15">
      <c r="A65" s="124"/>
      <c r="B65" s="124"/>
      <c r="C65" s="117" t="s">
        <v>86</v>
      </c>
      <c r="D65" s="123" t="s">
        <v>127</v>
      </c>
      <c r="E65" s="125">
        <v>200</v>
      </c>
      <c r="F65" s="126">
        <v>246</v>
      </c>
      <c r="G65" s="126">
        <v>246</v>
      </c>
      <c r="H65" s="127">
        <f t="shared" si="6"/>
        <v>1</v>
      </c>
      <c r="I65" s="132">
        <v>37</v>
      </c>
      <c r="J65" s="133">
        <f t="shared" si="4"/>
        <v>5.6486486486486482</v>
      </c>
      <c r="K65" s="132">
        <f t="shared" si="2"/>
        <v>0</v>
      </c>
    </row>
    <row r="66" spans="1:11" s="111" customFormat="1" ht="15" customHeight="1" x14ac:dyDescent="0.15">
      <c r="A66" s="124"/>
      <c r="B66" s="115" t="s">
        <v>84</v>
      </c>
      <c r="C66" s="123"/>
      <c r="D66" s="123" t="s">
        <v>128</v>
      </c>
      <c r="E66" s="125"/>
      <c r="F66" s="126">
        <v>120</v>
      </c>
      <c r="G66" s="126">
        <v>120</v>
      </c>
      <c r="H66" s="127"/>
      <c r="I66" s="132">
        <v>133</v>
      </c>
      <c r="J66" s="133">
        <f t="shared" ref="J66:J72" si="7">(G66-I66)/I66</f>
        <v>-9.7744360902255634E-2</v>
      </c>
      <c r="K66" s="132">
        <f t="shared" si="2"/>
        <v>0</v>
      </c>
    </row>
    <row r="67" spans="1:11" s="111" customFormat="1" ht="15" customHeight="1" x14ac:dyDescent="0.15">
      <c r="A67" s="124"/>
      <c r="B67" s="115"/>
      <c r="C67" s="117" t="s">
        <v>86</v>
      </c>
      <c r="D67" s="128" t="s">
        <v>87</v>
      </c>
      <c r="E67" s="125"/>
      <c r="F67" s="126"/>
      <c r="G67" s="126"/>
      <c r="H67" s="127"/>
      <c r="I67" s="132">
        <v>5</v>
      </c>
      <c r="J67" s="133">
        <f t="shared" si="7"/>
        <v>-1</v>
      </c>
      <c r="K67" s="132">
        <f t="shared" si="2"/>
        <v>0</v>
      </c>
    </row>
    <row r="68" spans="1:11" s="111" customFormat="1" ht="15" customHeight="1" x14ac:dyDescent="0.15">
      <c r="A68" s="124"/>
      <c r="B68" s="124"/>
      <c r="C68" s="117" t="s">
        <v>86</v>
      </c>
      <c r="D68" s="123" t="s">
        <v>88</v>
      </c>
      <c r="E68" s="125">
        <v>5</v>
      </c>
      <c r="F68" s="126">
        <v>5</v>
      </c>
      <c r="G68" s="126">
        <v>5</v>
      </c>
      <c r="H68" s="127">
        <f t="shared" ref="H68:H71" si="8">G68/F68</f>
        <v>1</v>
      </c>
      <c r="I68" s="132"/>
      <c r="J68" s="133"/>
      <c r="K68" s="132">
        <f t="shared" si="2"/>
        <v>0</v>
      </c>
    </row>
    <row r="69" spans="1:11" s="111" customFormat="1" ht="15" customHeight="1" x14ac:dyDescent="0.15">
      <c r="A69" s="124"/>
      <c r="B69" s="124"/>
      <c r="C69" s="117" t="s">
        <v>86</v>
      </c>
      <c r="D69" s="123" t="s">
        <v>129</v>
      </c>
      <c r="E69" s="125"/>
      <c r="F69" s="126">
        <v>70</v>
      </c>
      <c r="G69" s="126">
        <v>70</v>
      </c>
      <c r="H69" s="127">
        <f t="shared" si="8"/>
        <v>1</v>
      </c>
      <c r="I69" s="132">
        <v>8</v>
      </c>
      <c r="J69" s="133">
        <f t="shared" si="7"/>
        <v>7.75</v>
      </c>
      <c r="K69" s="132">
        <f t="shared" ref="K69:K132" si="9">F69-G69</f>
        <v>0</v>
      </c>
    </row>
    <row r="70" spans="1:11" s="111" customFormat="1" ht="15" customHeight="1" x14ac:dyDescent="0.15">
      <c r="A70" s="124"/>
      <c r="B70" s="124"/>
      <c r="C70" s="117" t="s">
        <v>86</v>
      </c>
      <c r="D70" s="123" t="s">
        <v>130</v>
      </c>
      <c r="E70" s="125">
        <v>45</v>
      </c>
      <c r="F70" s="126">
        <v>45</v>
      </c>
      <c r="G70" s="126">
        <v>45</v>
      </c>
      <c r="H70" s="127">
        <f t="shared" si="8"/>
        <v>1</v>
      </c>
      <c r="I70" s="132">
        <v>120</v>
      </c>
      <c r="J70" s="133">
        <f t="shared" si="7"/>
        <v>-0.625</v>
      </c>
      <c r="K70" s="132">
        <f t="shared" si="9"/>
        <v>0</v>
      </c>
    </row>
    <row r="71" spans="1:11" s="111" customFormat="1" ht="15" customHeight="1" x14ac:dyDescent="0.15">
      <c r="A71" s="124"/>
      <c r="B71" s="115" t="s">
        <v>84</v>
      </c>
      <c r="C71" s="123"/>
      <c r="D71" s="123" t="s">
        <v>131</v>
      </c>
      <c r="E71" s="125">
        <v>275.45</v>
      </c>
      <c r="F71" s="126">
        <v>302</v>
      </c>
      <c r="G71" s="126">
        <v>302</v>
      </c>
      <c r="H71" s="127">
        <f t="shared" si="8"/>
        <v>1</v>
      </c>
      <c r="I71" s="132">
        <v>1416</v>
      </c>
      <c r="J71" s="133">
        <f t="shared" si="7"/>
        <v>-0.78672316384180796</v>
      </c>
      <c r="K71" s="132">
        <f t="shared" si="9"/>
        <v>0</v>
      </c>
    </row>
    <row r="72" spans="1:11" s="111" customFormat="1" ht="15" customHeight="1" x14ac:dyDescent="0.15">
      <c r="A72" s="124"/>
      <c r="B72" s="115"/>
      <c r="C72" s="117" t="s">
        <v>86</v>
      </c>
      <c r="D72" s="128" t="s">
        <v>87</v>
      </c>
      <c r="E72" s="125"/>
      <c r="F72" s="126"/>
      <c r="G72" s="126"/>
      <c r="H72" s="127"/>
      <c r="I72" s="132">
        <v>1288</v>
      </c>
      <c r="J72" s="133">
        <f t="shared" si="7"/>
        <v>-1</v>
      </c>
      <c r="K72" s="132">
        <f t="shared" si="9"/>
        <v>0</v>
      </c>
    </row>
    <row r="73" spans="1:11" s="111" customFormat="1" ht="15" customHeight="1" x14ac:dyDescent="0.15">
      <c r="A73" s="124"/>
      <c r="B73" s="124"/>
      <c r="C73" s="117" t="s">
        <v>86</v>
      </c>
      <c r="D73" s="123" t="s">
        <v>88</v>
      </c>
      <c r="E73" s="125">
        <v>93</v>
      </c>
      <c r="F73" s="126">
        <v>93</v>
      </c>
      <c r="G73" s="126">
        <v>93</v>
      </c>
      <c r="H73" s="127">
        <f t="shared" ref="H73:H76" si="10">G73/F73</f>
        <v>1</v>
      </c>
      <c r="I73" s="132"/>
      <c r="J73" s="133"/>
      <c r="K73" s="132">
        <f t="shared" si="9"/>
        <v>0</v>
      </c>
    </row>
    <row r="74" spans="1:11" s="111" customFormat="1" ht="15" customHeight="1" x14ac:dyDescent="0.15">
      <c r="A74" s="124"/>
      <c r="B74" s="124"/>
      <c r="C74" s="117" t="s">
        <v>86</v>
      </c>
      <c r="D74" s="123" t="s">
        <v>132</v>
      </c>
      <c r="E74" s="125">
        <v>158.44999999999999</v>
      </c>
      <c r="F74" s="126">
        <v>185</v>
      </c>
      <c r="G74" s="126">
        <v>185</v>
      </c>
      <c r="H74" s="127">
        <f t="shared" si="10"/>
        <v>1</v>
      </c>
      <c r="I74" s="132">
        <v>31</v>
      </c>
      <c r="J74" s="133">
        <f t="shared" ref="J74:J81" si="11">(G74-I74)/I74</f>
        <v>4.967741935483871</v>
      </c>
      <c r="K74" s="132">
        <f t="shared" si="9"/>
        <v>0</v>
      </c>
    </row>
    <row r="75" spans="1:11" s="111" customFormat="1" ht="15" customHeight="1" x14ac:dyDescent="0.15">
      <c r="A75" s="124"/>
      <c r="B75" s="124"/>
      <c r="C75" s="117" t="s">
        <v>86</v>
      </c>
      <c r="D75" s="123" t="s">
        <v>133</v>
      </c>
      <c r="E75" s="125">
        <v>10</v>
      </c>
      <c r="F75" s="126">
        <v>10</v>
      </c>
      <c r="G75" s="126">
        <v>10</v>
      </c>
      <c r="H75" s="127">
        <f t="shared" si="10"/>
        <v>1</v>
      </c>
      <c r="I75" s="132">
        <v>81</v>
      </c>
      <c r="J75" s="133">
        <f t="shared" si="11"/>
        <v>-0.87654320987654322</v>
      </c>
      <c r="K75" s="132">
        <f t="shared" si="9"/>
        <v>0</v>
      </c>
    </row>
    <row r="76" spans="1:11" s="111" customFormat="1" ht="15" customHeight="1" x14ac:dyDescent="0.15">
      <c r="A76" s="124"/>
      <c r="B76" s="124"/>
      <c r="C76" s="117" t="s">
        <v>86</v>
      </c>
      <c r="D76" s="123" t="s">
        <v>134</v>
      </c>
      <c r="E76" s="125">
        <v>14</v>
      </c>
      <c r="F76" s="126">
        <v>14</v>
      </c>
      <c r="G76" s="126">
        <v>14</v>
      </c>
      <c r="H76" s="127">
        <f t="shared" si="10"/>
        <v>1</v>
      </c>
      <c r="I76" s="132">
        <v>14</v>
      </c>
      <c r="J76" s="133">
        <f t="shared" si="11"/>
        <v>0</v>
      </c>
      <c r="K76" s="132">
        <f t="shared" si="9"/>
        <v>0</v>
      </c>
    </row>
    <row r="77" spans="1:11" s="111" customFormat="1" ht="15" customHeight="1" x14ac:dyDescent="0.15">
      <c r="A77" s="124"/>
      <c r="B77" s="124"/>
      <c r="C77" s="117" t="s">
        <v>86</v>
      </c>
      <c r="D77" s="128" t="s">
        <v>115</v>
      </c>
      <c r="E77" s="125"/>
      <c r="F77" s="126"/>
      <c r="G77" s="126"/>
      <c r="H77" s="127"/>
      <c r="I77" s="132">
        <v>2</v>
      </c>
      <c r="J77" s="133">
        <f t="shared" si="11"/>
        <v>-1</v>
      </c>
      <c r="K77" s="132">
        <f t="shared" si="9"/>
        <v>0</v>
      </c>
    </row>
    <row r="78" spans="1:11" s="111" customFormat="1" ht="15" customHeight="1" x14ac:dyDescent="0.15">
      <c r="A78" s="124"/>
      <c r="B78" s="115" t="s">
        <v>84</v>
      </c>
      <c r="C78" s="123"/>
      <c r="D78" s="123" t="s">
        <v>135</v>
      </c>
      <c r="E78" s="125">
        <v>44.8</v>
      </c>
      <c r="F78" s="126">
        <v>54</v>
      </c>
      <c r="G78" s="126">
        <v>54</v>
      </c>
      <c r="H78" s="127">
        <f t="shared" ref="H78:H83" si="12">G78/F78</f>
        <v>1</v>
      </c>
      <c r="I78" s="132">
        <v>632</v>
      </c>
      <c r="J78" s="133">
        <f t="shared" si="11"/>
        <v>-0.91455696202531644</v>
      </c>
      <c r="K78" s="132">
        <f t="shared" si="9"/>
        <v>0</v>
      </c>
    </row>
    <row r="79" spans="1:11" s="111" customFormat="1" ht="15" customHeight="1" x14ac:dyDescent="0.15">
      <c r="A79" s="124"/>
      <c r="B79" s="115"/>
      <c r="C79" s="117" t="s">
        <v>86</v>
      </c>
      <c r="D79" s="128" t="s">
        <v>87</v>
      </c>
      <c r="E79" s="125"/>
      <c r="F79" s="126"/>
      <c r="G79" s="126"/>
      <c r="H79" s="127"/>
      <c r="I79" s="132">
        <v>482</v>
      </c>
      <c r="J79" s="133">
        <f t="shared" si="11"/>
        <v>-1</v>
      </c>
      <c r="K79" s="132">
        <f t="shared" si="9"/>
        <v>0</v>
      </c>
    </row>
    <row r="80" spans="1:11" s="111" customFormat="1" ht="15" customHeight="1" x14ac:dyDescent="0.15">
      <c r="A80" s="124"/>
      <c r="B80" s="115"/>
      <c r="C80" s="117" t="s">
        <v>86</v>
      </c>
      <c r="D80" s="128" t="s">
        <v>88</v>
      </c>
      <c r="E80" s="125"/>
      <c r="F80" s="126"/>
      <c r="G80" s="126"/>
      <c r="H80" s="127"/>
      <c r="I80" s="132">
        <v>5</v>
      </c>
      <c r="J80" s="133">
        <f t="shared" si="11"/>
        <v>-1</v>
      </c>
      <c r="K80" s="132">
        <f t="shared" si="9"/>
        <v>0</v>
      </c>
    </row>
    <row r="81" spans="1:11" s="111" customFormat="1" ht="15" customHeight="1" x14ac:dyDescent="0.15">
      <c r="A81" s="124"/>
      <c r="B81" s="124"/>
      <c r="C81" s="117" t="s">
        <v>86</v>
      </c>
      <c r="D81" s="123" t="s">
        <v>136</v>
      </c>
      <c r="E81" s="125">
        <v>13.8</v>
      </c>
      <c r="F81" s="126">
        <v>23</v>
      </c>
      <c r="G81" s="126">
        <v>23</v>
      </c>
      <c r="H81" s="127">
        <f t="shared" si="12"/>
        <v>1</v>
      </c>
      <c r="I81" s="132">
        <v>145</v>
      </c>
      <c r="J81" s="133">
        <f t="shared" si="11"/>
        <v>-0.8413793103448276</v>
      </c>
      <c r="K81" s="132">
        <f t="shared" si="9"/>
        <v>0</v>
      </c>
    </row>
    <row r="82" spans="1:11" s="111" customFormat="1" ht="15" customHeight="1" x14ac:dyDescent="0.15">
      <c r="A82" s="124"/>
      <c r="B82" s="124"/>
      <c r="C82" s="117" t="s">
        <v>86</v>
      </c>
      <c r="D82" s="123" t="s">
        <v>137</v>
      </c>
      <c r="E82" s="125">
        <v>24</v>
      </c>
      <c r="F82" s="126">
        <v>24</v>
      </c>
      <c r="G82" s="126">
        <v>24</v>
      </c>
      <c r="H82" s="127">
        <f t="shared" si="12"/>
        <v>1</v>
      </c>
      <c r="I82" s="132"/>
      <c r="J82" s="133"/>
      <c r="K82" s="132">
        <f t="shared" si="9"/>
        <v>0</v>
      </c>
    </row>
    <row r="83" spans="1:11" s="111" customFormat="1" ht="15" customHeight="1" x14ac:dyDescent="0.15">
      <c r="A83" s="124"/>
      <c r="B83" s="124"/>
      <c r="C83" s="117" t="s">
        <v>86</v>
      </c>
      <c r="D83" s="123" t="s">
        <v>138</v>
      </c>
      <c r="E83" s="125">
        <v>7</v>
      </c>
      <c r="F83" s="126">
        <v>7</v>
      </c>
      <c r="G83" s="126">
        <v>7</v>
      </c>
      <c r="H83" s="127">
        <f t="shared" si="12"/>
        <v>1</v>
      </c>
      <c r="I83" s="132"/>
      <c r="J83" s="133"/>
      <c r="K83" s="132">
        <f t="shared" si="9"/>
        <v>0</v>
      </c>
    </row>
    <row r="84" spans="1:11" s="111" customFormat="1" ht="15" customHeight="1" x14ac:dyDescent="0.15">
      <c r="A84" s="124"/>
      <c r="B84" s="115" t="s">
        <v>84</v>
      </c>
      <c r="C84" s="117"/>
      <c r="D84" s="123" t="s">
        <v>139</v>
      </c>
      <c r="E84" s="125"/>
      <c r="F84" s="126"/>
      <c r="G84" s="126"/>
      <c r="H84" s="127"/>
      <c r="I84" s="132">
        <v>18</v>
      </c>
      <c r="J84" s="133">
        <f t="shared" ref="J84:J89" si="13">(G84-I84)/I84</f>
        <v>-1</v>
      </c>
      <c r="K84" s="132">
        <f t="shared" si="9"/>
        <v>0</v>
      </c>
    </row>
    <row r="85" spans="1:11" s="111" customFormat="1" ht="15" customHeight="1" x14ac:dyDescent="0.15">
      <c r="A85" s="124"/>
      <c r="B85" s="124"/>
      <c r="C85" s="117" t="s">
        <v>86</v>
      </c>
      <c r="D85" s="123" t="s">
        <v>140</v>
      </c>
      <c r="E85" s="125"/>
      <c r="F85" s="126"/>
      <c r="G85" s="126"/>
      <c r="H85" s="127"/>
      <c r="I85" s="132">
        <v>18</v>
      </c>
      <c r="J85" s="133">
        <f t="shared" si="13"/>
        <v>-1</v>
      </c>
      <c r="K85" s="132">
        <f t="shared" si="9"/>
        <v>0</v>
      </c>
    </row>
    <row r="86" spans="1:11" s="111" customFormat="1" ht="15" customHeight="1" x14ac:dyDescent="0.15">
      <c r="A86" s="124"/>
      <c r="B86" s="115" t="s">
        <v>84</v>
      </c>
      <c r="C86" s="123"/>
      <c r="D86" s="123" t="s">
        <v>141</v>
      </c>
      <c r="E86" s="125">
        <v>26.768999999999998</v>
      </c>
      <c r="F86" s="126">
        <v>31</v>
      </c>
      <c r="G86" s="126">
        <v>31</v>
      </c>
      <c r="H86" s="127">
        <f t="shared" ref="H86:H99" si="14">G86/F86</f>
        <v>1</v>
      </c>
      <c r="I86" s="132">
        <v>29</v>
      </c>
      <c r="J86" s="133">
        <f t="shared" si="13"/>
        <v>6.8965517241379309E-2</v>
      </c>
      <c r="K86" s="132">
        <f t="shared" si="9"/>
        <v>0</v>
      </c>
    </row>
    <row r="87" spans="1:11" s="111" customFormat="1" ht="15" customHeight="1" x14ac:dyDescent="0.15">
      <c r="A87" s="124"/>
      <c r="B87" s="124"/>
      <c r="C87" s="117" t="s">
        <v>86</v>
      </c>
      <c r="D87" s="123" t="s">
        <v>87</v>
      </c>
      <c r="E87" s="125">
        <v>26.768999999999998</v>
      </c>
      <c r="F87" s="126">
        <v>27</v>
      </c>
      <c r="G87" s="126">
        <v>27</v>
      </c>
      <c r="H87" s="127">
        <f t="shared" si="14"/>
        <v>1</v>
      </c>
      <c r="I87" s="132">
        <v>28</v>
      </c>
      <c r="J87" s="133">
        <f t="shared" si="13"/>
        <v>-3.5714285714285712E-2</v>
      </c>
      <c r="K87" s="132">
        <f t="shared" si="9"/>
        <v>0</v>
      </c>
    </row>
    <row r="88" spans="1:11" s="111" customFormat="1" ht="15" customHeight="1" x14ac:dyDescent="0.15">
      <c r="A88" s="124"/>
      <c r="B88" s="124"/>
      <c r="C88" s="117" t="s">
        <v>86</v>
      </c>
      <c r="D88" s="123" t="s">
        <v>88</v>
      </c>
      <c r="E88" s="125"/>
      <c r="F88" s="126">
        <v>4</v>
      </c>
      <c r="G88" s="126">
        <v>4</v>
      </c>
      <c r="H88" s="127">
        <f t="shared" si="14"/>
        <v>1</v>
      </c>
      <c r="I88" s="132">
        <v>1</v>
      </c>
      <c r="J88" s="133">
        <f t="shared" si="13"/>
        <v>3</v>
      </c>
      <c r="K88" s="132">
        <f t="shared" si="9"/>
        <v>0</v>
      </c>
    </row>
    <row r="89" spans="1:11" s="111" customFormat="1" ht="15" customHeight="1" x14ac:dyDescent="0.15">
      <c r="A89" s="124"/>
      <c r="B89" s="115" t="s">
        <v>84</v>
      </c>
      <c r="C89" s="123"/>
      <c r="D89" s="123" t="s">
        <v>142</v>
      </c>
      <c r="E89" s="125">
        <v>24.11</v>
      </c>
      <c r="F89" s="126">
        <v>27</v>
      </c>
      <c r="G89" s="126">
        <v>27</v>
      </c>
      <c r="H89" s="127">
        <f t="shared" si="14"/>
        <v>1</v>
      </c>
      <c r="I89" s="132">
        <v>26</v>
      </c>
      <c r="J89" s="133">
        <f t="shared" si="13"/>
        <v>3.8461538461538464E-2</v>
      </c>
      <c r="K89" s="132">
        <f t="shared" si="9"/>
        <v>0</v>
      </c>
    </row>
    <row r="90" spans="1:11" s="111" customFormat="1" ht="15" customHeight="1" x14ac:dyDescent="0.15">
      <c r="A90" s="124"/>
      <c r="B90" s="124"/>
      <c r="C90" s="117" t="s">
        <v>86</v>
      </c>
      <c r="D90" s="123" t="s">
        <v>88</v>
      </c>
      <c r="E90" s="125">
        <v>6.46</v>
      </c>
      <c r="F90" s="126">
        <v>6</v>
      </c>
      <c r="G90" s="126">
        <v>6</v>
      </c>
      <c r="H90" s="127">
        <f t="shared" si="14"/>
        <v>1</v>
      </c>
      <c r="I90" s="132"/>
      <c r="J90" s="133"/>
      <c r="K90" s="132">
        <f t="shared" si="9"/>
        <v>0</v>
      </c>
    </row>
    <row r="91" spans="1:11" s="111" customFormat="1" ht="15" customHeight="1" x14ac:dyDescent="0.15">
      <c r="A91" s="124"/>
      <c r="B91" s="124"/>
      <c r="C91" s="117" t="s">
        <v>86</v>
      </c>
      <c r="D91" s="123" t="s">
        <v>143</v>
      </c>
      <c r="E91" s="125">
        <v>4</v>
      </c>
      <c r="F91" s="126">
        <v>7</v>
      </c>
      <c r="G91" s="126">
        <v>7</v>
      </c>
      <c r="H91" s="127">
        <f t="shared" si="14"/>
        <v>1</v>
      </c>
      <c r="I91" s="132">
        <v>4</v>
      </c>
      <c r="J91" s="133">
        <f t="shared" ref="J91:J117" si="15">(G91-I91)/I91</f>
        <v>0.75</v>
      </c>
      <c r="K91" s="132">
        <f t="shared" si="9"/>
        <v>0</v>
      </c>
    </row>
    <row r="92" spans="1:11" s="111" customFormat="1" ht="15" customHeight="1" x14ac:dyDescent="0.15">
      <c r="A92" s="124"/>
      <c r="B92" s="124"/>
      <c r="C92" s="117" t="s">
        <v>86</v>
      </c>
      <c r="D92" s="123" t="s">
        <v>144</v>
      </c>
      <c r="E92" s="125">
        <v>13.65</v>
      </c>
      <c r="F92" s="126">
        <v>14</v>
      </c>
      <c r="G92" s="126">
        <v>14</v>
      </c>
      <c r="H92" s="127">
        <f t="shared" si="14"/>
        <v>1</v>
      </c>
      <c r="I92" s="132">
        <v>22</v>
      </c>
      <c r="J92" s="133">
        <f t="shared" si="15"/>
        <v>-0.36363636363636365</v>
      </c>
      <c r="K92" s="132">
        <f t="shared" si="9"/>
        <v>0</v>
      </c>
    </row>
    <row r="93" spans="1:11" s="111" customFormat="1" ht="15" customHeight="1" x14ac:dyDescent="0.15">
      <c r="A93" s="124"/>
      <c r="B93" s="115" t="s">
        <v>84</v>
      </c>
      <c r="C93" s="123"/>
      <c r="D93" s="123" t="s">
        <v>145</v>
      </c>
      <c r="E93" s="125">
        <v>586.5086</v>
      </c>
      <c r="F93" s="126">
        <v>362</v>
      </c>
      <c r="G93" s="126">
        <v>362</v>
      </c>
      <c r="H93" s="127">
        <f t="shared" si="14"/>
        <v>1</v>
      </c>
      <c r="I93" s="132">
        <v>688</v>
      </c>
      <c r="J93" s="133">
        <f t="shared" si="15"/>
        <v>-0.47383720930232559</v>
      </c>
      <c r="K93" s="132">
        <f t="shared" si="9"/>
        <v>0</v>
      </c>
    </row>
    <row r="94" spans="1:11" s="111" customFormat="1" ht="15" customHeight="1" x14ac:dyDescent="0.15">
      <c r="A94" s="124"/>
      <c r="B94" s="124"/>
      <c r="C94" s="117" t="s">
        <v>86</v>
      </c>
      <c r="D94" s="123" t="s">
        <v>87</v>
      </c>
      <c r="E94" s="125">
        <v>246.5086</v>
      </c>
      <c r="F94" s="126">
        <v>257</v>
      </c>
      <c r="G94" s="126">
        <v>257</v>
      </c>
      <c r="H94" s="127">
        <f t="shared" si="14"/>
        <v>1</v>
      </c>
      <c r="I94" s="132">
        <v>210</v>
      </c>
      <c r="J94" s="133">
        <f t="shared" si="15"/>
        <v>0.22380952380952382</v>
      </c>
      <c r="K94" s="132">
        <f t="shared" si="9"/>
        <v>0</v>
      </c>
    </row>
    <row r="95" spans="1:11" s="111" customFormat="1" ht="15" customHeight="1" x14ac:dyDescent="0.15">
      <c r="A95" s="124"/>
      <c r="B95" s="124"/>
      <c r="C95" s="117" t="s">
        <v>86</v>
      </c>
      <c r="D95" s="123" t="s">
        <v>88</v>
      </c>
      <c r="E95" s="125"/>
      <c r="F95" s="126">
        <v>25</v>
      </c>
      <c r="G95" s="126">
        <v>25</v>
      </c>
      <c r="H95" s="127">
        <f t="shared" si="14"/>
        <v>1</v>
      </c>
      <c r="I95" s="132">
        <v>20</v>
      </c>
      <c r="J95" s="133">
        <f t="shared" si="15"/>
        <v>0.25</v>
      </c>
      <c r="K95" s="132">
        <f t="shared" si="9"/>
        <v>0</v>
      </c>
    </row>
    <row r="96" spans="1:11" s="111" customFormat="1" ht="15" customHeight="1" x14ac:dyDescent="0.15">
      <c r="A96" s="124"/>
      <c r="B96" s="124"/>
      <c r="C96" s="117" t="s">
        <v>86</v>
      </c>
      <c r="D96" s="123" t="s">
        <v>146</v>
      </c>
      <c r="E96" s="125">
        <v>340</v>
      </c>
      <c r="F96" s="126">
        <v>80</v>
      </c>
      <c r="G96" s="126">
        <v>80</v>
      </c>
      <c r="H96" s="127">
        <f t="shared" si="14"/>
        <v>1</v>
      </c>
      <c r="I96" s="132">
        <v>458</v>
      </c>
      <c r="J96" s="133">
        <f t="shared" si="15"/>
        <v>-0.8253275109170306</v>
      </c>
      <c r="K96" s="132">
        <f t="shared" si="9"/>
        <v>0</v>
      </c>
    </row>
    <row r="97" spans="1:11" s="111" customFormat="1" ht="15" customHeight="1" x14ac:dyDescent="0.15">
      <c r="A97" s="124"/>
      <c r="B97" s="115" t="s">
        <v>84</v>
      </c>
      <c r="C97" s="123"/>
      <c r="D97" s="123" t="s">
        <v>147</v>
      </c>
      <c r="E97" s="125">
        <v>87.156700000000001</v>
      </c>
      <c r="F97" s="126">
        <v>107</v>
      </c>
      <c r="G97" s="126">
        <v>107</v>
      </c>
      <c r="H97" s="127">
        <f t="shared" si="14"/>
        <v>1</v>
      </c>
      <c r="I97" s="132">
        <v>107</v>
      </c>
      <c r="J97" s="133">
        <f t="shared" si="15"/>
        <v>0</v>
      </c>
      <c r="K97" s="132">
        <f t="shared" si="9"/>
        <v>0</v>
      </c>
    </row>
    <row r="98" spans="1:11" s="111" customFormat="1" ht="15" customHeight="1" x14ac:dyDescent="0.15">
      <c r="A98" s="124"/>
      <c r="B98" s="124"/>
      <c r="C98" s="117" t="s">
        <v>86</v>
      </c>
      <c r="D98" s="123" t="s">
        <v>87</v>
      </c>
      <c r="E98" s="125">
        <v>57.156700000000001</v>
      </c>
      <c r="F98" s="126">
        <v>59</v>
      </c>
      <c r="G98" s="126">
        <v>59</v>
      </c>
      <c r="H98" s="127">
        <f t="shared" si="14"/>
        <v>1</v>
      </c>
      <c r="I98" s="132">
        <v>46</v>
      </c>
      <c r="J98" s="133">
        <f t="shared" si="15"/>
        <v>0.28260869565217389</v>
      </c>
      <c r="K98" s="132">
        <f t="shared" si="9"/>
        <v>0</v>
      </c>
    </row>
    <row r="99" spans="1:11" s="111" customFormat="1" ht="15" customHeight="1" x14ac:dyDescent="0.15">
      <c r="A99" s="124"/>
      <c r="B99" s="124"/>
      <c r="C99" s="117" t="s">
        <v>86</v>
      </c>
      <c r="D99" s="123" t="s">
        <v>88</v>
      </c>
      <c r="E99" s="125">
        <v>30</v>
      </c>
      <c r="F99" s="126">
        <v>48</v>
      </c>
      <c r="G99" s="126">
        <v>48</v>
      </c>
      <c r="H99" s="127">
        <f t="shared" si="14"/>
        <v>1</v>
      </c>
      <c r="I99" s="132">
        <v>60</v>
      </c>
      <c r="J99" s="133">
        <f t="shared" si="15"/>
        <v>-0.2</v>
      </c>
      <c r="K99" s="132">
        <f t="shared" si="9"/>
        <v>0</v>
      </c>
    </row>
    <row r="100" spans="1:11" s="111" customFormat="1" ht="15" customHeight="1" x14ac:dyDescent="0.15">
      <c r="A100" s="124"/>
      <c r="B100" s="124"/>
      <c r="C100" s="117" t="s">
        <v>86</v>
      </c>
      <c r="D100" s="123" t="s">
        <v>148</v>
      </c>
      <c r="E100" s="125"/>
      <c r="F100" s="126"/>
      <c r="G100" s="126"/>
      <c r="H100" s="127"/>
      <c r="I100" s="132">
        <v>1</v>
      </c>
      <c r="J100" s="133">
        <f t="shared" si="15"/>
        <v>-1</v>
      </c>
      <c r="K100" s="132">
        <f t="shared" si="9"/>
        <v>0</v>
      </c>
    </row>
    <row r="101" spans="1:11" s="111" customFormat="1" ht="15" customHeight="1" x14ac:dyDescent="0.15">
      <c r="A101" s="124"/>
      <c r="B101" s="115" t="s">
        <v>84</v>
      </c>
      <c r="C101" s="123"/>
      <c r="D101" s="123" t="s">
        <v>149</v>
      </c>
      <c r="E101" s="125">
        <v>349.20080000000002</v>
      </c>
      <c r="F101" s="126">
        <v>427</v>
      </c>
      <c r="G101" s="126">
        <v>427</v>
      </c>
      <c r="H101" s="127">
        <f t="shared" ref="H101:H106" si="16">G101/F101</f>
        <v>1</v>
      </c>
      <c r="I101" s="132">
        <v>325</v>
      </c>
      <c r="J101" s="133">
        <f t="shared" si="15"/>
        <v>0.31384615384615383</v>
      </c>
      <c r="K101" s="132">
        <f t="shared" si="9"/>
        <v>0</v>
      </c>
    </row>
    <row r="102" spans="1:11" s="111" customFormat="1" ht="15" customHeight="1" x14ac:dyDescent="0.15">
      <c r="A102" s="124"/>
      <c r="B102" s="124"/>
      <c r="C102" s="117" t="s">
        <v>86</v>
      </c>
      <c r="D102" s="123" t="s">
        <v>87</v>
      </c>
      <c r="E102" s="125">
        <v>330.9008</v>
      </c>
      <c r="F102" s="126">
        <v>331</v>
      </c>
      <c r="G102" s="126">
        <v>331</v>
      </c>
      <c r="H102" s="127">
        <f t="shared" si="16"/>
        <v>1</v>
      </c>
      <c r="I102" s="132">
        <v>258</v>
      </c>
      <c r="J102" s="133">
        <f t="shared" si="15"/>
        <v>0.28294573643410853</v>
      </c>
      <c r="K102" s="132">
        <f t="shared" si="9"/>
        <v>0</v>
      </c>
    </row>
    <row r="103" spans="1:11" s="111" customFormat="1" ht="15" customHeight="1" x14ac:dyDescent="0.15">
      <c r="A103" s="124"/>
      <c r="B103" s="124"/>
      <c r="C103" s="117" t="s">
        <v>86</v>
      </c>
      <c r="D103" s="123" t="s">
        <v>88</v>
      </c>
      <c r="E103" s="125">
        <v>18.3</v>
      </c>
      <c r="F103" s="126">
        <v>96</v>
      </c>
      <c r="G103" s="126">
        <v>96</v>
      </c>
      <c r="H103" s="127">
        <f t="shared" si="16"/>
        <v>1</v>
      </c>
      <c r="I103" s="132">
        <v>67</v>
      </c>
      <c r="J103" s="133">
        <f t="shared" si="15"/>
        <v>0.43283582089552236</v>
      </c>
      <c r="K103" s="132">
        <f t="shared" si="9"/>
        <v>0</v>
      </c>
    </row>
    <row r="104" spans="1:11" s="111" customFormat="1" ht="15" customHeight="1" x14ac:dyDescent="0.15">
      <c r="A104" s="124"/>
      <c r="B104" s="115" t="s">
        <v>84</v>
      </c>
      <c r="C104" s="123"/>
      <c r="D104" s="123" t="s">
        <v>150</v>
      </c>
      <c r="E104" s="125">
        <v>2097.8294000000001</v>
      </c>
      <c r="F104" s="126">
        <v>2354</v>
      </c>
      <c r="G104" s="126">
        <v>2354</v>
      </c>
      <c r="H104" s="127">
        <f t="shared" si="16"/>
        <v>1</v>
      </c>
      <c r="I104" s="132">
        <v>2031</v>
      </c>
      <c r="J104" s="133">
        <f t="shared" si="15"/>
        <v>0.15903495814869523</v>
      </c>
      <c r="K104" s="132">
        <f t="shared" si="9"/>
        <v>0</v>
      </c>
    </row>
    <row r="105" spans="1:11" s="111" customFormat="1" ht="15" customHeight="1" x14ac:dyDescent="0.15">
      <c r="A105" s="124"/>
      <c r="B105" s="124"/>
      <c r="C105" s="117" t="s">
        <v>86</v>
      </c>
      <c r="D105" s="123" t="s">
        <v>87</v>
      </c>
      <c r="E105" s="125">
        <v>1625.0293999999999</v>
      </c>
      <c r="F105" s="126">
        <v>1752</v>
      </c>
      <c r="G105" s="126">
        <v>1752</v>
      </c>
      <c r="H105" s="127">
        <f t="shared" si="16"/>
        <v>1</v>
      </c>
      <c r="I105" s="132">
        <v>1206</v>
      </c>
      <c r="J105" s="133">
        <f t="shared" si="15"/>
        <v>0.45273631840796019</v>
      </c>
      <c r="K105" s="132">
        <f t="shared" si="9"/>
        <v>0</v>
      </c>
    </row>
    <row r="106" spans="1:11" s="111" customFormat="1" ht="15" customHeight="1" x14ac:dyDescent="0.15">
      <c r="A106" s="124"/>
      <c r="B106" s="124"/>
      <c r="C106" s="117" t="s">
        <v>86</v>
      </c>
      <c r="D106" s="123" t="s">
        <v>88</v>
      </c>
      <c r="E106" s="125">
        <v>472.8</v>
      </c>
      <c r="F106" s="126">
        <v>602</v>
      </c>
      <c r="G106" s="126">
        <v>602</v>
      </c>
      <c r="H106" s="127">
        <f t="shared" si="16"/>
        <v>1</v>
      </c>
      <c r="I106" s="132">
        <v>815</v>
      </c>
      <c r="J106" s="133">
        <f t="shared" si="15"/>
        <v>-0.26134969325153373</v>
      </c>
      <c r="K106" s="132">
        <f t="shared" si="9"/>
        <v>0</v>
      </c>
    </row>
    <row r="107" spans="1:11" s="111" customFormat="1" ht="15" customHeight="1" x14ac:dyDescent="0.15">
      <c r="A107" s="124"/>
      <c r="B107" s="124"/>
      <c r="C107" s="117" t="s">
        <v>86</v>
      </c>
      <c r="D107" s="123" t="s">
        <v>151</v>
      </c>
      <c r="E107" s="125"/>
      <c r="F107" s="126"/>
      <c r="G107" s="126"/>
      <c r="H107" s="127"/>
      <c r="I107" s="132">
        <v>10</v>
      </c>
      <c r="J107" s="133">
        <f t="shared" si="15"/>
        <v>-1</v>
      </c>
      <c r="K107" s="132">
        <f t="shared" si="9"/>
        <v>0</v>
      </c>
    </row>
    <row r="108" spans="1:11" s="111" customFormat="1" ht="15" customHeight="1" x14ac:dyDescent="0.15">
      <c r="A108" s="124"/>
      <c r="B108" s="115" t="s">
        <v>84</v>
      </c>
      <c r="C108" s="123"/>
      <c r="D108" s="123" t="s">
        <v>152</v>
      </c>
      <c r="E108" s="125">
        <v>585.69110000000001</v>
      </c>
      <c r="F108" s="126">
        <v>605</v>
      </c>
      <c r="G108" s="126">
        <v>605</v>
      </c>
      <c r="H108" s="127">
        <f t="shared" ref="H108:H126" si="17">G108/F108</f>
        <v>1</v>
      </c>
      <c r="I108" s="132">
        <v>877</v>
      </c>
      <c r="J108" s="133">
        <f t="shared" si="15"/>
        <v>-0.31014823261117447</v>
      </c>
      <c r="K108" s="132">
        <f t="shared" si="9"/>
        <v>0</v>
      </c>
    </row>
    <row r="109" spans="1:11" s="111" customFormat="1" ht="15" customHeight="1" x14ac:dyDescent="0.15">
      <c r="A109" s="124"/>
      <c r="B109" s="124"/>
      <c r="C109" s="117" t="s">
        <v>86</v>
      </c>
      <c r="D109" s="123" t="s">
        <v>87</v>
      </c>
      <c r="E109" s="125">
        <v>256.69110000000001</v>
      </c>
      <c r="F109" s="126">
        <v>279</v>
      </c>
      <c r="G109" s="126">
        <v>279</v>
      </c>
      <c r="H109" s="127">
        <f t="shared" si="17"/>
        <v>1</v>
      </c>
      <c r="I109" s="132">
        <v>226</v>
      </c>
      <c r="J109" s="133">
        <f t="shared" si="15"/>
        <v>0.23451327433628319</v>
      </c>
      <c r="K109" s="132">
        <f t="shared" si="9"/>
        <v>0</v>
      </c>
    </row>
    <row r="110" spans="1:11" s="111" customFormat="1" ht="15" customHeight="1" x14ac:dyDescent="0.15">
      <c r="A110" s="124"/>
      <c r="B110" s="124"/>
      <c r="C110" s="117" t="s">
        <v>86</v>
      </c>
      <c r="D110" s="123" t="s">
        <v>88</v>
      </c>
      <c r="E110" s="125">
        <v>329</v>
      </c>
      <c r="F110" s="126">
        <v>311</v>
      </c>
      <c r="G110" s="126">
        <v>311</v>
      </c>
      <c r="H110" s="127">
        <f t="shared" si="17"/>
        <v>1</v>
      </c>
      <c r="I110" s="132">
        <v>629</v>
      </c>
      <c r="J110" s="133">
        <f t="shared" si="15"/>
        <v>-0.50556438791732905</v>
      </c>
      <c r="K110" s="132">
        <f t="shared" si="9"/>
        <v>0</v>
      </c>
    </row>
    <row r="111" spans="1:11" s="111" customFormat="1" ht="15" customHeight="1" x14ac:dyDescent="0.15">
      <c r="A111" s="124"/>
      <c r="B111" s="124"/>
      <c r="C111" s="117" t="s">
        <v>86</v>
      </c>
      <c r="D111" s="123" t="s">
        <v>153</v>
      </c>
      <c r="E111" s="125"/>
      <c r="F111" s="126">
        <v>15</v>
      </c>
      <c r="G111" s="126">
        <v>15</v>
      </c>
      <c r="H111" s="127">
        <f t="shared" si="17"/>
        <v>1</v>
      </c>
      <c r="I111" s="132">
        <v>22</v>
      </c>
      <c r="J111" s="133">
        <f t="shared" si="15"/>
        <v>-0.31818181818181818</v>
      </c>
      <c r="K111" s="132">
        <f t="shared" si="9"/>
        <v>0</v>
      </c>
    </row>
    <row r="112" spans="1:11" s="111" customFormat="1" ht="15" customHeight="1" x14ac:dyDescent="0.15">
      <c r="A112" s="124"/>
      <c r="B112" s="115" t="s">
        <v>84</v>
      </c>
      <c r="C112" s="123"/>
      <c r="D112" s="123" t="s">
        <v>154</v>
      </c>
      <c r="E112" s="125">
        <v>797.01499999999999</v>
      </c>
      <c r="F112" s="126">
        <v>737</v>
      </c>
      <c r="G112" s="126">
        <v>737</v>
      </c>
      <c r="H112" s="127">
        <f t="shared" si="17"/>
        <v>1</v>
      </c>
      <c r="I112" s="132">
        <v>1303</v>
      </c>
      <c r="J112" s="133">
        <f t="shared" si="15"/>
        <v>-0.43438219493476593</v>
      </c>
      <c r="K112" s="132">
        <f t="shared" si="9"/>
        <v>0</v>
      </c>
    </row>
    <row r="113" spans="1:11" s="111" customFormat="1" ht="15" customHeight="1" x14ac:dyDescent="0.15">
      <c r="A113" s="124"/>
      <c r="B113" s="124"/>
      <c r="C113" s="117" t="s">
        <v>86</v>
      </c>
      <c r="D113" s="123" t="s">
        <v>87</v>
      </c>
      <c r="E113" s="125">
        <v>230.155</v>
      </c>
      <c r="F113" s="126">
        <v>264</v>
      </c>
      <c r="G113" s="126">
        <v>264</v>
      </c>
      <c r="H113" s="127">
        <f t="shared" si="17"/>
        <v>1</v>
      </c>
      <c r="I113" s="132">
        <v>198</v>
      </c>
      <c r="J113" s="133">
        <f t="shared" si="15"/>
        <v>0.33333333333333331</v>
      </c>
      <c r="K113" s="132">
        <f t="shared" si="9"/>
        <v>0</v>
      </c>
    </row>
    <row r="114" spans="1:11" s="111" customFormat="1" ht="15" customHeight="1" x14ac:dyDescent="0.15">
      <c r="A114" s="124"/>
      <c r="B114" s="124"/>
      <c r="C114" s="117" t="s">
        <v>86</v>
      </c>
      <c r="D114" s="123" t="s">
        <v>88</v>
      </c>
      <c r="E114" s="125">
        <v>566.86</v>
      </c>
      <c r="F114" s="126">
        <v>473</v>
      </c>
      <c r="G114" s="126">
        <v>473</v>
      </c>
      <c r="H114" s="127">
        <f t="shared" si="17"/>
        <v>1</v>
      </c>
      <c r="I114" s="132">
        <v>1105</v>
      </c>
      <c r="J114" s="133">
        <f t="shared" si="15"/>
        <v>-0.57194570135746603</v>
      </c>
      <c r="K114" s="132">
        <f t="shared" si="9"/>
        <v>0</v>
      </c>
    </row>
    <row r="115" spans="1:11" s="111" customFormat="1" ht="15" customHeight="1" x14ac:dyDescent="0.15">
      <c r="A115" s="124"/>
      <c r="B115" s="115" t="s">
        <v>84</v>
      </c>
      <c r="C115" s="123"/>
      <c r="D115" s="123" t="s">
        <v>155</v>
      </c>
      <c r="E115" s="125">
        <v>161.99690000000001</v>
      </c>
      <c r="F115" s="126">
        <v>165</v>
      </c>
      <c r="G115" s="126">
        <v>165</v>
      </c>
      <c r="H115" s="127">
        <f t="shared" si="17"/>
        <v>1</v>
      </c>
      <c r="I115" s="132">
        <v>176</v>
      </c>
      <c r="J115" s="133">
        <f t="shared" si="15"/>
        <v>-6.25E-2</v>
      </c>
      <c r="K115" s="132">
        <f t="shared" si="9"/>
        <v>0</v>
      </c>
    </row>
    <row r="116" spans="1:11" s="111" customFormat="1" ht="15" customHeight="1" x14ac:dyDescent="0.15">
      <c r="A116" s="124"/>
      <c r="B116" s="124"/>
      <c r="C116" s="117" t="s">
        <v>86</v>
      </c>
      <c r="D116" s="123" t="s">
        <v>87</v>
      </c>
      <c r="E116" s="125">
        <v>90.996899999999997</v>
      </c>
      <c r="F116" s="126">
        <v>107</v>
      </c>
      <c r="G116" s="126">
        <v>107</v>
      </c>
      <c r="H116" s="127">
        <f t="shared" si="17"/>
        <v>1</v>
      </c>
      <c r="I116" s="132">
        <v>86</v>
      </c>
      <c r="J116" s="133">
        <f t="shared" si="15"/>
        <v>0.2441860465116279</v>
      </c>
      <c r="K116" s="132">
        <f t="shared" si="9"/>
        <v>0</v>
      </c>
    </row>
    <row r="117" spans="1:11" s="111" customFormat="1" ht="15" customHeight="1" x14ac:dyDescent="0.15">
      <c r="A117" s="124"/>
      <c r="B117" s="124"/>
      <c r="C117" s="117" t="s">
        <v>86</v>
      </c>
      <c r="D117" s="123" t="s">
        <v>88</v>
      </c>
      <c r="E117" s="125">
        <v>71</v>
      </c>
      <c r="F117" s="126">
        <v>48</v>
      </c>
      <c r="G117" s="126">
        <v>48</v>
      </c>
      <c r="H117" s="127">
        <f t="shared" si="17"/>
        <v>1</v>
      </c>
      <c r="I117" s="132">
        <v>90</v>
      </c>
      <c r="J117" s="133">
        <f t="shared" si="15"/>
        <v>-0.46666666666666667</v>
      </c>
      <c r="K117" s="132">
        <f t="shared" si="9"/>
        <v>0</v>
      </c>
    </row>
    <row r="118" spans="1:11" s="111" customFormat="1" ht="15" customHeight="1" x14ac:dyDescent="0.15">
      <c r="A118" s="124"/>
      <c r="B118" s="124"/>
      <c r="C118" s="117" t="s">
        <v>86</v>
      </c>
      <c r="D118" s="123" t="s">
        <v>156</v>
      </c>
      <c r="E118" s="125"/>
      <c r="F118" s="126">
        <v>10</v>
      </c>
      <c r="G118" s="126">
        <v>10</v>
      </c>
      <c r="H118" s="127">
        <f t="shared" si="17"/>
        <v>1</v>
      </c>
      <c r="I118" s="132"/>
      <c r="J118" s="133"/>
      <c r="K118" s="132">
        <f t="shared" si="9"/>
        <v>0</v>
      </c>
    </row>
    <row r="119" spans="1:11" s="111" customFormat="1" ht="15" customHeight="1" x14ac:dyDescent="0.15">
      <c r="A119" s="124"/>
      <c r="B119" s="115" t="s">
        <v>84</v>
      </c>
      <c r="C119" s="123"/>
      <c r="D119" s="123" t="s">
        <v>157</v>
      </c>
      <c r="E119" s="125">
        <v>33850.222500000003</v>
      </c>
      <c r="F119" s="126">
        <v>18785</v>
      </c>
      <c r="G119" s="126">
        <v>18785</v>
      </c>
      <c r="H119" s="127">
        <f t="shared" si="17"/>
        <v>1</v>
      </c>
      <c r="I119" s="132">
        <v>26327</v>
      </c>
      <c r="J119" s="133">
        <f t="shared" ref="J119:J155" si="18">(G119-I119)/I119</f>
        <v>-0.28647396209214876</v>
      </c>
      <c r="K119" s="132">
        <f t="shared" si="9"/>
        <v>0</v>
      </c>
    </row>
    <row r="120" spans="1:11" s="111" customFormat="1" ht="15" customHeight="1" x14ac:dyDescent="0.15">
      <c r="A120" s="124"/>
      <c r="B120" s="124"/>
      <c r="C120" s="117" t="s">
        <v>86</v>
      </c>
      <c r="D120" s="123" t="s">
        <v>158</v>
      </c>
      <c r="E120" s="125">
        <v>200</v>
      </c>
      <c r="F120" s="126">
        <v>7</v>
      </c>
      <c r="G120" s="126">
        <v>7</v>
      </c>
      <c r="H120" s="127">
        <f t="shared" si="17"/>
        <v>1</v>
      </c>
      <c r="I120" s="132">
        <v>483</v>
      </c>
      <c r="J120" s="133">
        <f t="shared" si="18"/>
        <v>-0.98550724637681164</v>
      </c>
      <c r="K120" s="132">
        <f t="shared" si="9"/>
        <v>0</v>
      </c>
    </row>
    <row r="121" spans="1:11" s="111" customFormat="1" ht="15" customHeight="1" x14ac:dyDescent="0.15">
      <c r="A121" s="134"/>
      <c r="B121" s="124"/>
      <c r="C121" s="117" t="s">
        <v>86</v>
      </c>
      <c r="D121" s="123" t="s">
        <v>159</v>
      </c>
      <c r="E121" s="125">
        <v>33650.222500000003</v>
      </c>
      <c r="F121" s="126">
        <v>19578</v>
      </c>
      <c r="G121" s="126">
        <v>18778</v>
      </c>
      <c r="H121" s="127">
        <f t="shared" si="17"/>
        <v>0.95913780774338542</v>
      </c>
      <c r="I121" s="132">
        <v>25844</v>
      </c>
      <c r="J121" s="133">
        <f t="shared" si="18"/>
        <v>-0.27340968890264666</v>
      </c>
      <c r="K121" s="132">
        <f t="shared" si="9"/>
        <v>800</v>
      </c>
    </row>
    <row r="122" spans="1:11" s="111" customFormat="1" ht="15" customHeight="1" x14ac:dyDescent="0.15">
      <c r="A122" s="115" t="s">
        <v>82</v>
      </c>
      <c r="B122" s="115"/>
      <c r="C122" s="123"/>
      <c r="D122" s="123" t="s">
        <v>160</v>
      </c>
      <c r="E122" s="120">
        <v>296.48</v>
      </c>
      <c r="F122" s="121">
        <v>412</v>
      </c>
      <c r="G122" s="121">
        <v>412</v>
      </c>
      <c r="H122" s="122">
        <f t="shared" si="17"/>
        <v>1</v>
      </c>
      <c r="I122" s="130">
        <v>540</v>
      </c>
      <c r="J122" s="131">
        <f t="shared" si="18"/>
        <v>-0.23703703703703705</v>
      </c>
      <c r="K122" s="132">
        <f t="shared" si="9"/>
        <v>0</v>
      </c>
    </row>
    <row r="123" spans="1:11" s="111" customFormat="1" ht="15" customHeight="1" x14ac:dyDescent="0.15">
      <c r="A123" s="124"/>
      <c r="B123" s="115" t="s">
        <v>84</v>
      </c>
      <c r="C123" s="123"/>
      <c r="D123" s="123" t="s">
        <v>161</v>
      </c>
      <c r="E123" s="125">
        <v>296.48</v>
      </c>
      <c r="F123" s="126">
        <v>412</v>
      </c>
      <c r="G123" s="126">
        <v>412</v>
      </c>
      <c r="H123" s="127">
        <f t="shared" si="17"/>
        <v>1</v>
      </c>
      <c r="I123" s="132">
        <v>540</v>
      </c>
      <c r="J123" s="133">
        <f t="shared" si="18"/>
        <v>-0.23703703703703705</v>
      </c>
      <c r="K123" s="132">
        <f t="shared" si="9"/>
        <v>0</v>
      </c>
    </row>
    <row r="124" spans="1:11" s="111" customFormat="1" ht="15" customHeight="1" x14ac:dyDescent="0.15">
      <c r="A124" s="124"/>
      <c r="B124" s="115"/>
      <c r="C124" s="117" t="s">
        <v>86</v>
      </c>
      <c r="D124" s="123" t="s">
        <v>162</v>
      </c>
      <c r="E124" s="125"/>
      <c r="F124" s="126">
        <v>26</v>
      </c>
      <c r="G124" s="126">
        <v>26</v>
      </c>
      <c r="H124" s="127">
        <f t="shared" si="17"/>
        <v>1</v>
      </c>
      <c r="I124" s="132">
        <v>70</v>
      </c>
      <c r="J124" s="133">
        <f t="shared" si="18"/>
        <v>-0.62857142857142856</v>
      </c>
      <c r="K124" s="132">
        <f t="shared" si="9"/>
        <v>0</v>
      </c>
    </row>
    <row r="125" spans="1:11" s="111" customFormat="1" ht="15" customHeight="1" x14ac:dyDescent="0.15">
      <c r="A125" s="124"/>
      <c r="B125" s="115"/>
      <c r="C125" s="117" t="s">
        <v>86</v>
      </c>
      <c r="D125" s="123" t="s">
        <v>163</v>
      </c>
      <c r="E125" s="125"/>
      <c r="F125" s="126">
        <v>100</v>
      </c>
      <c r="G125" s="126">
        <v>100</v>
      </c>
      <c r="H125" s="127">
        <f t="shared" si="17"/>
        <v>1</v>
      </c>
      <c r="I125" s="132">
        <v>333</v>
      </c>
      <c r="J125" s="133">
        <f t="shared" si="18"/>
        <v>-0.6996996996996997</v>
      </c>
      <c r="K125" s="132">
        <f t="shared" si="9"/>
        <v>0</v>
      </c>
    </row>
    <row r="126" spans="1:11" s="111" customFormat="1" ht="15" customHeight="1" x14ac:dyDescent="0.15">
      <c r="A126" s="134"/>
      <c r="B126" s="124"/>
      <c r="C126" s="117" t="s">
        <v>86</v>
      </c>
      <c r="D126" s="123" t="s">
        <v>164</v>
      </c>
      <c r="E126" s="125">
        <v>296.48</v>
      </c>
      <c r="F126" s="126">
        <v>286</v>
      </c>
      <c r="G126" s="126">
        <v>286</v>
      </c>
      <c r="H126" s="127">
        <f t="shared" si="17"/>
        <v>1</v>
      </c>
      <c r="I126" s="132">
        <v>101</v>
      </c>
      <c r="J126" s="133">
        <f t="shared" si="18"/>
        <v>1.8316831683168318</v>
      </c>
      <c r="K126" s="132">
        <f t="shared" si="9"/>
        <v>0</v>
      </c>
    </row>
    <row r="127" spans="1:11" s="111" customFormat="1" ht="15" customHeight="1" x14ac:dyDescent="0.15">
      <c r="A127" s="134"/>
      <c r="B127" s="124"/>
      <c r="C127" s="117" t="s">
        <v>86</v>
      </c>
      <c r="D127" s="123" t="s">
        <v>165</v>
      </c>
      <c r="E127" s="125"/>
      <c r="F127" s="126"/>
      <c r="G127" s="126"/>
      <c r="H127" s="127"/>
      <c r="I127" s="132">
        <v>21</v>
      </c>
      <c r="J127" s="133">
        <f t="shared" si="18"/>
        <v>-1</v>
      </c>
      <c r="K127" s="132">
        <f t="shared" si="9"/>
        <v>0</v>
      </c>
    </row>
    <row r="128" spans="1:11" s="111" customFormat="1" ht="15" customHeight="1" x14ac:dyDescent="0.15">
      <c r="A128" s="134"/>
      <c r="B128" s="124"/>
      <c r="C128" s="117" t="s">
        <v>86</v>
      </c>
      <c r="D128" s="123" t="s">
        <v>166</v>
      </c>
      <c r="E128" s="125"/>
      <c r="F128" s="126"/>
      <c r="G128" s="126"/>
      <c r="H128" s="127"/>
      <c r="I128" s="132">
        <v>15</v>
      </c>
      <c r="J128" s="133">
        <f t="shared" si="18"/>
        <v>-1</v>
      </c>
      <c r="K128" s="132">
        <f t="shared" si="9"/>
        <v>0</v>
      </c>
    </row>
    <row r="129" spans="1:11" s="111" customFormat="1" ht="15" customHeight="1" x14ac:dyDescent="0.15">
      <c r="A129" s="115" t="s">
        <v>82</v>
      </c>
      <c r="B129" s="115"/>
      <c r="C129" s="123"/>
      <c r="D129" s="123" t="s">
        <v>167</v>
      </c>
      <c r="E129" s="120">
        <v>27286.984499999999</v>
      </c>
      <c r="F129" s="121">
        <v>28157</v>
      </c>
      <c r="G129" s="121">
        <v>28157</v>
      </c>
      <c r="H129" s="122">
        <f t="shared" ref="H129:H136" si="19">G129/F129</f>
        <v>1</v>
      </c>
      <c r="I129" s="130">
        <v>29318</v>
      </c>
      <c r="J129" s="131">
        <f t="shared" si="18"/>
        <v>-3.9600245582918345E-2</v>
      </c>
      <c r="K129" s="132">
        <f t="shared" si="9"/>
        <v>0</v>
      </c>
    </row>
    <row r="130" spans="1:11" s="111" customFormat="1" ht="15" customHeight="1" x14ac:dyDescent="0.15">
      <c r="A130" s="124"/>
      <c r="B130" s="115" t="s">
        <v>84</v>
      </c>
      <c r="C130" s="123"/>
      <c r="D130" s="123" t="s">
        <v>168</v>
      </c>
      <c r="E130" s="125">
        <v>1251.9549999999999</v>
      </c>
      <c r="F130" s="126">
        <v>807</v>
      </c>
      <c r="G130" s="126">
        <v>807</v>
      </c>
      <c r="H130" s="127">
        <f t="shared" si="19"/>
        <v>1</v>
      </c>
      <c r="I130" s="132">
        <v>728</v>
      </c>
      <c r="J130" s="133">
        <f t="shared" si="18"/>
        <v>0.10851648351648352</v>
      </c>
      <c r="K130" s="132">
        <f t="shared" si="9"/>
        <v>0</v>
      </c>
    </row>
    <row r="131" spans="1:11" s="111" customFormat="1" ht="15" customHeight="1" x14ac:dyDescent="0.15">
      <c r="A131" s="124"/>
      <c r="B131" s="124"/>
      <c r="C131" s="117" t="s">
        <v>86</v>
      </c>
      <c r="D131" s="123" t="s">
        <v>169</v>
      </c>
      <c r="E131" s="125">
        <v>1174.675</v>
      </c>
      <c r="F131" s="126">
        <v>741</v>
      </c>
      <c r="G131" s="126">
        <v>741</v>
      </c>
      <c r="H131" s="127">
        <f t="shared" si="19"/>
        <v>1</v>
      </c>
      <c r="I131" s="132">
        <v>626</v>
      </c>
      <c r="J131" s="133">
        <f t="shared" si="18"/>
        <v>0.18370607028753994</v>
      </c>
      <c r="K131" s="132">
        <f t="shared" si="9"/>
        <v>0</v>
      </c>
    </row>
    <row r="132" spans="1:11" s="111" customFormat="1" ht="15" customHeight="1" x14ac:dyDescent="0.15">
      <c r="A132" s="124"/>
      <c r="B132" s="124"/>
      <c r="C132" s="117" t="s">
        <v>86</v>
      </c>
      <c r="D132" s="123" t="s">
        <v>170</v>
      </c>
      <c r="E132" s="125">
        <v>77.28</v>
      </c>
      <c r="F132" s="126">
        <v>66</v>
      </c>
      <c r="G132" s="126">
        <v>66</v>
      </c>
      <c r="H132" s="127">
        <f t="shared" si="19"/>
        <v>1</v>
      </c>
      <c r="I132" s="132">
        <v>102</v>
      </c>
      <c r="J132" s="133">
        <f t="shared" si="18"/>
        <v>-0.35294117647058826</v>
      </c>
      <c r="K132" s="132">
        <f t="shared" si="9"/>
        <v>0</v>
      </c>
    </row>
    <row r="133" spans="1:11" s="111" customFormat="1" ht="15" customHeight="1" x14ac:dyDescent="0.15">
      <c r="A133" s="124"/>
      <c r="B133" s="115" t="s">
        <v>84</v>
      </c>
      <c r="C133" s="123"/>
      <c r="D133" s="123" t="s">
        <v>171</v>
      </c>
      <c r="E133" s="125">
        <v>18214.482599999999</v>
      </c>
      <c r="F133" s="126">
        <v>17985</v>
      </c>
      <c r="G133" s="126">
        <v>17985</v>
      </c>
      <c r="H133" s="127">
        <f t="shared" si="19"/>
        <v>1</v>
      </c>
      <c r="I133" s="132">
        <v>17253</v>
      </c>
      <c r="J133" s="133">
        <f t="shared" si="18"/>
        <v>4.2427403929751348E-2</v>
      </c>
      <c r="K133" s="132">
        <f t="shared" ref="K133:K196" si="20">F133-G133</f>
        <v>0</v>
      </c>
    </row>
    <row r="134" spans="1:11" s="111" customFormat="1" ht="15" customHeight="1" x14ac:dyDescent="0.15">
      <c r="A134" s="124"/>
      <c r="B134" s="124"/>
      <c r="C134" s="117" t="s">
        <v>86</v>
      </c>
      <c r="D134" s="123" t="s">
        <v>87</v>
      </c>
      <c r="E134" s="125">
        <v>14316.652599999999</v>
      </c>
      <c r="F134" s="126">
        <v>14019</v>
      </c>
      <c r="G134" s="126">
        <v>14019</v>
      </c>
      <c r="H134" s="127">
        <f t="shared" si="19"/>
        <v>1</v>
      </c>
      <c r="I134" s="132">
        <v>10848</v>
      </c>
      <c r="J134" s="133">
        <f t="shared" si="18"/>
        <v>0.29231194690265488</v>
      </c>
      <c r="K134" s="132">
        <f t="shared" si="20"/>
        <v>0</v>
      </c>
    </row>
    <row r="135" spans="1:11" s="111" customFormat="1" ht="15" customHeight="1" x14ac:dyDescent="0.15">
      <c r="A135" s="124"/>
      <c r="B135" s="124"/>
      <c r="C135" s="117" t="s">
        <v>86</v>
      </c>
      <c r="D135" s="123" t="s">
        <v>88</v>
      </c>
      <c r="E135" s="125">
        <v>426</v>
      </c>
      <c r="F135" s="126">
        <v>416</v>
      </c>
      <c r="G135" s="126">
        <v>416</v>
      </c>
      <c r="H135" s="127">
        <f t="shared" si="19"/>
        <v>1</v>
      </c>
      <c r="I135" s="132">
        <v>1736</v>
      </c>
      <c r="J135" s="133">
        <f t="shared" si="18"/>
        <v>-0.76036866359447008</v>
      </c>
      <c r="K135" s="132">
        <f t="shared" si="20"/>
        <v>0</v>
      </c>
    </row>
    <row r="136" spans="1:11" s="111" customFormat="1" ht="15" customHeight="1" x14ac:dyDescent="0.15">
      <c r="A136" s="124"/>
      <c r="B136" s="124"/>
      <c r="C136" s="117" t="s">
        <v>86</v>
      </c>
      <c r="D136" s="123" t="s">
        <v>172</v>
      </c>
      <c r="E136" s="125">
        <v>446.8</v>
      </c>
      <c r="F136" s="126">
        <v>507</v>
      </c>
      <c r="G136" s="126">
        <v>507</v>
      </c>
      <c r="H136" s="127">
        <f t="shared" si="19"/>
        <v>1</v>
      </c>
      <c r="I136" s="132">
        <v>826</v>
      </c>
      <c r="J136" s="133">
        <f t="shared" si="18"/>
        <v>-0.38619854721549635</v>
      </c>
      <c r="K136" s="132">
        <f t="shared" si="20"/>
        <v>0</v>
      </c>
    </row>
    <row r="137" spans="1:11" s="111" customFormat="1" ht="15" customHeight="1" x14ac:dyDescent="0.15">
      <c r="A137" s="124"/>
      <c r="B137" s="124"/>
      <c r="C137" s="117" t="s">
        <v>86</v>
      </c>
      <c r="D137" s="123" t="s">
        <v>173</v>
      </c>
      <c r="E137" s="125"/>
      <c r="F137" s="126"/>
      <c r="G137" s="126"/>
      <c r="H137" s="127"/>
      <c r="I137" s="132">
        <v>8</v>
      </c>
      <c r="J137" s="133">
        <f t="shared" si="18"/>
        <v>-1</v>
      </c>
      <c r="K137" s="132">
        <f t="shared" si="20"/>
        <v>0</v>
      </c>
    </row>
    <row r="138" spans="1:11" s="111" customFormat="1" ht="15" customHeight="1" x14ac:dyDescent="0.15">
      <c r="A138" s="124"/>
      <c r="B138" s="124"/>
      <c r="C138" s="117" t="s">
        <v>86</v>
      </c>
      <c r="D138" s="123" t="s">
        <v>174</v>
      </c>
      <c r="E138" s="125">
        <v>13</v>
      </c>
      <c r="F138" s="126">
        <v>13</v>
      </c>
      <c r="G138" s="126">
        <v>13</v>
      </c>
      <c r="H138" s="127">
        <f t="shared" ref="H138:H142" si="21">G138/F138</f>
        <v>1</v>
      </c>
      <c r="I138" s="132">
        <v>64</v>
      </c>
      <c r="J138" s="133">
        <f t="shared" si="18"/>
        <v>-0.796875</v>
      </c>
      <c r="K138" s="132">
        <f t="shared" si="20"/>
        <v>0</v>
      </c>
    </row>
    <row r="139" spans="1:11" s="111" customFormat="1" ht="15" customHeight="1" x14ac:dyDescent="0.15">
      <c r="A139" s="124"/>
      <c r="B139" s="124"/>
      <c r="C139" s="117" t="s">
        <v>86</v>
      </c>
      <c r="D139" s="123" t="s">
        <v>175</v>
      </c>
      <c r="E139" s="125"/>
      <c r="F139" s="126">
        <v>11</v>
      </c>
      <c r="G139" s="126">
        <v>11</v>
      </c>
      <c r="H139" s="127">
        <f t="shared" si="21"/>
        <v>1</v>
      </c>
      <c r="I139" s="132">
        <v>23</v>
      </c>
      <c r="J139" s="133">
        <f t="shared" si="18"/>
        <v>-0.52173913043478259</v>
      </c>
      <c r="K139" s="132">
        <f t="shared" si="20"/>
        <v>0</v>
      </c>
    </row>
    <row r="140" spans="1:11" s="111" customFormat="1" ht="15" customHeight="1" x14ac:dyDescent="0.15">
      <c r="A140" s="124"/>
      <c r="B140" s="124"/>
      <c r="C140" s="117" t="s">
        <v>86</v>
      </c>
      <c r="D140" s="123" t="s">
        <v>176</v>
      </c>
      <c r="E140" s="125"/>
      <c r="F140" s="126">
        <v>212</v>
      </c>
      <c r="G140" s="126">
        <v>212</v>
      </c>
      <c r="H140" s="127">
        <f t="shared" si="21"/>
        <v>1</v>
      </c>
      <c r="I140" s="132">
        <v>240</v>
      </c>
      <c r="J140" s="133">
        <f t="shared" si="18"/>
        <v>-0.11666666666666667</v>
      </c>
      <c r="K140" s="132">
        <f t="shared" si="20"/>
        <v>0</v>
      </c>
    </row>
    <row r="141" spans="1:11" s="111" customFormat="1" ht="15" customHeight="1" x14ac:dyDescent="0.15">
      <c r="A141" s="124"/>
      <c r="B141" s="124"/>
      <c r="C141" s="117" t="s">
        <v>86</v>
      </c>
      <c r="D141" s="123" t="s">
        <v>177</v>
      </c>
      <c r="E141" s="125">
        <v>653</v>
      </c>
      <c r="F141" s="126">
        <v>704</v>
      </c>
      <c r="G141" s="126">
        <v>704</v>
      </c>
      <c r="H141" s="127">
        <f t="shared" si="21"/>
        <v>1</v>
      </c>
      <c r="I141" s="132">
        <v>1091</v>
      </c>
      <c r="J141" s="133">
        <f t="shared" si="18"/>
        <v>-0.35472043996333641</v>
      </c>
      <c r="K141" s="132">
        <f t="shared" si="20"/>
        <v>0</v>
      </c>
    </row>
    <row r="142" spans="1:11" s="111" customFormat="1" ht="15" customHeight="1" x14ac:dyDescent="0.15">
      <c r="A142" s="124"/>
      <c r="B142" s="124"/>
      <c r="C142" s="117" t="s">
        <v>86</v>
      </c>
      <c r="D142" s="123" t="s">
        <v>178</v>
      </c>
      <c r="E142" s="125">
        <v>1913.83</v>
      </c>
      <c r="F142" s="126">
        <v>1629</v>
      </c>
      <c r="G142" s="126">
        <v>1629</v>
      </c>
      <c r="H142" s="127">
        <f t="shared" si="21"/>
        <v>1</v>
      </c>
      <c r="I142" s="132">
        <v>1599</v>
      </c>
      <c r="J142" s="133">
        <f t="shared" si="18"/>
        <v>1.8761726078799251E-2</v>
      </c>
      <c r="K142" s="132">
        <f t="shared" si="20"/>
        <v>0</v>
      </c>
    </row>
    <row r="143" spans="1:11" s="111" customFormat="1" ht="15" customHeight="1" x14ac:dyDescent="0.15">
      <c r="A143" s="124"/>
      <c r="B143" s="124"/>
      <c r="C143" s="117" t="s">
        <v>86</v>
      </c>
      <c r="D143" s="128" t="s">
        <v>179</v>
      </c>
      <c r="E143" s="125"/>
      <c r="F143" s="126"/>
      <c r="G143" s="126"/>
      <c r="H143" s="127"/>
      <c r="I143" s="132">
        <v>13</v>
      </c>
      <c r="J143" s="133">
        <f t="shared" si="18"/>
        <v>-1</v>
      </c>
      <c r="K143" s="132">
        <f t="shared" si="20"/>
        <v>0</v>
      </c>
    </row>
    <row r="144" spans="1:11" s="111" customFormat="1" ht="15" customHeight="1" x14ac:dyDescent="0.15">
      <c r="A144" s="124"/>
      <c r="B144" s="124"/>
      <c r="C144" s="117" t="s">
        <v>86</v>
      </c>
      <c r="D144" s="123" t="s">
        <v>180</v>
      </c>
      <c r="E144" s="125">
        <v>66.8</v>
      </c>
      <c r="F144" s="126"/>
      <c r="G144" s="126"/>
      <c r="H144" s="127"/>
      <c r="I144" s="132">
        <v>67</v>
      </c>
      <c r="J144" s="133">
        <f t="shared" si="18"/>
        <v>-1</v>
      </c>
      <c r="K144" s="132">
        <f t="shared" si="20"/>
        <v>0</v>
      </c>
    </row>
    <row r="145" spans="1:11" s="111" customFormat="1" ht="15" customHeight="1" x14ac:dyDescent="0.15">
      <c r="A145" s="124"/>
      <c r="B145" s="124"/>
      <c r="C145" s="117" t="s">
        <v>86</v>
      </c>
      <c r="D145" s="123" t="s">
        <v>181</v>
      </c>
      <c r="E145" s="125">
        <v>16</v>
      </c>
      <c r="F145" s="126">
        <v>115</v>
      </c>
      <c r="G145" s="126">
        <v>115</v>
      </c>
      <c r="H145" s="127">
        <f t="shared" ref="H145:H150" si="22">G145/F145</f>
        <v>1</v>
      </c>
      <c r="I145" s="132">
        <v>202</v>
      </c>
      <c r="J145" s="133">
        <f t="shared" si="18"/>
        <v>-0.43069306930693069</v>
      </c>
      <c r="K145" s="132">
        <f t="shared" si="20"/>
        <v>0</v>
      </c>
    </row>
    <row r="146" spans="1:11" s="111" customFormat="1" ht="15" customHeight="1" x14ac:dyDescent="0.15">
      <c r="A146" s="124"/>
      <c r="B146" s="124"/>
      <c r="C146" s="117" t="s">
        <v>86</v>
      </c>
      <c r="D146" s="123" t="s">
        <v>182</v>
      </c>
      <c r="E146" s="125">
        <v>261.60000000000002</v>
      </c>
      <c r="F146" s="126">
        <v>258</v>
      </c>
      <c r="G146" s="126">
        <v>258</v>
      </c>
      <c r="H146" s="127">
        <f t="shared" si="22"/>
        <v>1</v>
      </c>
      <c r="I146" s="132">
        <v>435</v>
      </c>
      <c r="J146" s="133">
        <f t="shared" si="18"/>
        <v>-0.40689655172413791</v>
      </c>
      <c r="K146" s="132">
        <f t="shared" si="20"/>
        <v>0</v>
      </c>
    </row>
    <row r="147" spans="1:11" s="111" customFormat="1" ht="15" customHeight="1" x14ac:dyDescent="0.15">
      <c r="A147" s="124"/>
      <c r="B147" s="124"/>
      <c r="C147" s="117" t="s">
        <v>86</v>
      </c>
      <c r="D147" s="123" t="s">
        <v>183</v>
      </c>
      <c r="E147" s="125">
        <v>100.8</v>
      </c>
      <c r="F147" s="126">
        <v>101</v>
      </c>
      <c r="G147" s="126">
        <v>101</v>
      </c>
      <c r="H147" s="127">
        <f t="shared" si="22"/>
        <v>1</v>
      </c>
      <c r="I147" s="132">
        <v>101</v>
      </c>
      <c r="J147" s="133">
        <f t="shared" si="18"/>
        <v>0</v>
      </c>
      <c r="K147" s="132">
        <f t="shared" si="20"/>
        <v>0</v>
      </c>
    </row>
    <row r="148" spans="1:11" s="111" customFormat="1" ht="15" customHeight="1" x14ac:dyDescent="0.15">
      <c r="A148" s="124"/>
      <c r="B148" s="115" t="s">
        <v>84</v>
      </c>
      <c r="C148" s="123"/>
      <c r="D148" s="123" t="s">
        <v>184</v>
      </c>
      <c r="E148" s="125">
        <v>2236.84</v>
      </c>
      <c r="F148" s="126">
        <v>2210</v>
      </c>
      <c r="G148" s="126">
        <v>2210</v>
      </c>
      <c r="H148" s="127">
        <f t="shared" si="22"/>
        <v>1</v>
      </c>
      <c r="I148" s="132">
        <v>2202</v>
      </c>
      <c r="J148" s="133">
        <f t="shared" si="18"/>
        <v>3.6330608537693005E-3</v>
      </c>
      <c r="K148" s="132">
        <f t="shared" si="20"/>
        <v>0</v>
      </c>
    </row>
    <row r="149" spans="1:11" s="111" customFormat="1" ht="15" customHeight="1" x14ac:dyDescent="0.15">
      <c r="A149" s="124"/>
      <c r="B149" s="124"/>
      <c r="C149" s="117" t="s">
        <v>86</v>
      </c>
      <c r="D149" s="123" t="s">
        <v>87</v>
      </c>
      <c r="E149" s="125">
        <v>2236.84</v>
      </c>
      <c r="F149" s="126">
        <v>2207</v>
      </c>
      <c r="G149" s="126">
        <v>2207</v>
      </c>
      <c r="H149" s="127">
        <f t="shared" si="22"/>
        <v>1</v>
      </c>
      <c r="I149" s="132">
        <v>1045</v>
      </c>
      <c r="J149" s="133">
        <f t="shared" si="18"/>
        <v>1.1119617224880383</v>
      </c>
      <c r="K149" s="132">
        <f t="shared" si="20"/>
        <v>0</v>
      </c>
    </row>
    <row r="150" spans="1:11" s="111" customFormat="1" ht="15" customHeight="1" x14ac:dyDescent="0.15">
      <c r="A150" s="124"/>
      <c r="B150" s="124"/>
      <c r="C150" s="117" t="s">
        <v>86</v>
      </c>
      <c r="D150" s="123" t="s">
        <v>88</v>
      </c>
      <c r="E150" s="125"/>
      <c r="F150" s="126">
        <v>3</v>
      </c>
      <c r="G150" s="126">
        <v>3</v>
      </c>
      <c r="H150" s="127">
        <f t="shared" si="22"/>
        <v>1</v>
      </c>
      <c r="I150" s="132">
        <v>239</v>
      </c>
      <c r="J150" s="133">
        <f t="shared" si="18"/>
        <v>-0.9874476987447699</v>
      </c>
      <c r="K150" s="132">
        <f t="shared" si="20"/>
        <v>0</v>
      </c>
    </row>
    <row r="151" spans="1:11" s="111" customFormat="1" ht="15" customHeight="1" x14ac:dyDescent="0.15">
      <c r="A151" s="124"/>
      <c r="B151" s="124"/>
      <c r="C151" s="117" t="s">
        <v>86</v>
      </c>
      <c r="D151" s="123" t="s">
        <v>185</v>
      </c>
      <c r="E151" s="125"/>
      <c r="F151" s="126"/>
      <c r="G151" s="126"/>
      <c r="H151" s="127"/>
      <c r="I151" s="132">
        <v>832</v>
      </c>
      <c r="J151" s="133">
        <f t="shared" si="18"/>
        <v>-1</v>
      </c>
      <c r="K151" s="132">
        <f t="shared" si="20"/>
        <v>0</v>
      </c>
    </row>
    <row r="152" spans="1:11" s="111" customFormat="1" ht="15" customHeight="1" x14ac:dyDescent="0.15">
      <c r="A152" s="124"/>
      <c r="B152" s="124"/>
      <c r="C152" s="117" t="s">
        <v>86</v>
      </c>
      <c r="D152" s="123" t="s">
        <v>186</v>
      </c>
      <c r="E152" s="125"/>
      <c r="F152" s="126"/>
      <c r="G152" s="126"/>
      <c r="H152" s="127"/>
      <c r="I152" s="132">
        <v>86</v>
      </c>
      <c r="J152" s="133">
        <f t="shared" si="18"/>
        <v>-1</v>
      </c>
      <c r="K152" s="132">
        <f t="shared" si="20"/>
        <v>0</v>
      </c>
    </row>
    <row r="153" spans="1:11" s="111" customFormat="1" ht="15" customHeight="1" x14ac:dyDescent="0.15">
      <c r="A153" s="124"/>
      <c r="B153" s="115" t="s">
        <v>84</v>
      </c>
      <c r="C153" s="123"/>
      <c r="D153" s="123" t="s">
        <v>187</v>
      </c>
      <c r="E153" s="125">
        <v>4324.2017999999998</v>
      </c>
      <c r="F153" s="126">
        <v>4993</v>
      </c>
      <c r="G153" s="126">
        <v>4993</v>
      </c>
      <c r="H153" s="127">
        <f t="shared" ref="H153:H178" si="23">G153/F153</f>
        <v>1</v>
      </c>
      <c r="I153" s="132">
        <v>7801</v>
      </c>
      <c r="J153" s="133">
        <f t="shared" si="18"/>
        <v>-0.35995385207024738</v>
      </c>
      <c r="K153" s="132">
        <f t="shared" si="20"/>
        <v>0</v>
      </c>
    </row>
    <row r="154" spans="1:11" s="111" customFormat="1" ht="15" customHeight="1" x14ac:dyDescent="0.15">
      <c r="A154" s="124"/>
      <c r="B154" s="124"/>
      <c r="C154" s="117" t="s">
        <v>86</v>
      </c>
      <c r="D154" s="123" t="s">
        <v>87</v>
      </c>
      <c r="E154" s="125">
        <v>1969.3018</v>
      </c>
      <c r="F154" s="126">
        <v>2541</v>
      </c>
      <c r="G154" s="126">
        <v>2541</v>
      </c>
      <c r="H154" s="127">
        <f t="shared" si="23"/>
        <v>1</v>
      </c>
      <c r="I154" s="132">
        <v>1695</v>
      </c>
      <c r="J154" s="133">
        <f t="shared" si="18"/>
        <v>0.49911504424778763</v>
      </c>
      <c r="K154" s="132">
        <f t="shared" si="20"/>
        <v>0</v>
      </c>
    </row>
    <row r="155" spans="1:11" s="111" customFormat="1" ht="15" customHeight="1" x14ac:dyDescent="0.15">
      <c r="A155" s="124"/>
      <c r="B155" s="124"/>
      <c r="C155" s="117" t="s">
        <v>86</v>
      </c>
      <c r="D155" s="123" t="s">
        <v>88</v>
      </c>
      <c r="E155" s="125">
        <v>354.9</v>
      </c>
      <c r="F155" s="126">
        <v>401</v>
      </c>
      <c r="G155" s="126">
        <v>401</v>
      </c>
      <c r="H155" s="127">
        <f t="shared" si="23"/>
        <v>1</v>
      </c>
      <c r="I155" s="132">
        <v>894</v>
      </c>
      <c r="J155" s="133">
        <f t="shared" si="18"/>
        <v>-0.55145413870246085</v>
      </c>
      <c r="K155" s="132">
        <f t="shared" si="20"/>
        <v>0</v>
      </c>
    </row>
    <row r="156" spans="1:11" s="111" customFormat="1" ht="15" customHeight="1" x14ac:dyDescent="0.15">
      <c r="A156" s="124"/>
      <c r="B156" s="124"/>
      <c r="C156" s="117" t="s">
        <v>86</v>
      </c>
      <c r="D156" s="123" t="s">
        <v>188</v>
      </c>
      <c r="E156" s="125">
        <v>350</v>
      </c>
      <c r="F156" s="126">
        <v>350</v>
      </c>
      <c r="G156" s="126">
        <v>350</v>
      </c>
      <c r="H156" s="127">
        <f t="shared" si="23"/>
        <v>1</v>
      </c>
      <c r="I156" s="132"/>
      <c r="J156" s="133"/>
      <c r="K156" s="132">
        <f t="shared" si="20"/>
        <v>0</v>
      </c>
    </row>
    <row r="157" spans="1:11" s="111" customFormat="1" ht="15" customHeight="1" x14ac:dyDescent="0.15">
      <c r="A157" s="124"/>
      <c r="B157" s="124"/>
      <c r="C157" s="117" t="s">
        <v>86</v>
      </c>
      <c r="D157" s="123" t="s">
        <v>189</v>
      </c>
      <c r="E157" s="125">
        <v>1650</v>
      </c>
      <c r="F157" s="126">
        <v>1701</v>
      </c>
      <c r="G157" s="126">
        <v>1701</v>
      </c>
      <c r="H157" s="127">
        <f t="shared" si="23"/>
        <v>1</v>
      </c>
      <c r="I157" s="132">
        <v>5212</v>
      </c>
      <c r="J157" s="133">
        <f t="shared" ref="J157:J195" si="24">(G157-I157)/I157</f>
        <v>-0.67363775901765155</v>
      </c>
      <c r="K157" s="132">
        <f t="shared" si="20"/>
        <v>0</v>
      </c>
    </row>
    <row r="158" spans="1:11" s="111" customFormat="1" ht="15" customHeight="1" x14ac:dyDescent="0.15">
      <c r="A158" s="124"/>
      <c r="B158" s="115" t="s">
        <v>84</v>
      </c>
      <c r="C158" s="123"/>
      <c r="D158" s="123" t="s">
        <v>190</v>
      </c>
      <c r="E158" s="125">
        <v>1259.5051000000001</v>
      </c>
      <c r="F158" s="126">
        <v>1399</v>
      </c>
      <c r="G158" s="126">
        <v>1399</v>
      </c>
      <c r="H158" s="127">
        <f t="shared" si="23"/>
        <v>1</v>
      </c>
      <c r="I158" s="132">
        <v>1271</v>
      </c>
      <c r="J158" s="133">
        <f t="shared" si="24"/>
        <v>0.1007081038552321</v>
      </c>
      <c r="K158" s="132">
        <f t="shared" si="20"/>
        <v>0</v>
      </c>
    </row>
    <row r="159" spans="1:11" s="111" customFormat="1" ht="15" customHeight="1" x14ac:dyDescent="0.15">
      <c r="A159" s="124"/>
      <c r="B159" s="124"/>
      <c r="C159" s="117" t="s">
        <v>86</v>
      </c>
      <c r="D159" s="123" t="s">
        <v>87</v>
      </c>
      <c r="E159" s="125">
        <v>868.10509999999999</v>
      </c>
      <c r="F159" s="126">
        <v>950</v>
      </c>
      <c r="G159" s="126">
        <v>950</v>
      </c>
      <c r="H159" s="127">
        <f t="shared" si="23"/>
        <v>1</v>
      </c>
      <c r="I159" s="132">
        <v>684</v>
      </c>
      <c r="J159" s="133">
        <f t="shared" si="24"/>
        <v>0.3888888888888889</v>
      </c>
      <c r="K159" s="132">
        <f t="shared" si="20"/>
        <v>0</v>
      </c>
    </row>
    <row r="160" spans="1:11" s="111" customFormat="1" ht="15" customHeight="1" x14ac:dyDescent="0.15">
      <c r="A160" s="124"/>
      <c r="B160" s="124"/>
      <c r="C160" s="117" t="s">
        <v>86</v>
      </c>
      <c r="D160" s="123" t="s">
        <v>88</v>
      </c>
      <c r="E160" s="125">
        <v>43</v>
      </c>
      <c r="F160" s="126">
        <v>80</v>
      </c>
      <c r="G160" s="126">
        <v>80</v>
      </c>
      <c r="H160" s="127">
        <f t="shared" si="23"/>
        <v>1</v>
      </c>
      <c r="I160" s="132">
        <v>198</v>
      </c>
      <c r="J160" s="133">
        <f t="shared" si="24"/>
        <v>-0.59595959595959591</v>
      </c>
      <c r="K160" s="132">
        <f t="shared" si="20"/>
        <v>0</v>
      </c>
    </row>
    <row r="161" spans="1:11" s="111" customFormat="1" ht="15" customHeight="1" x14ac:dyDescent="0.15">
      <c r="A161" s="124"/>
      <c r="B161" s="124"/>
      <c r="C161" s="117" t="s">
        <v>86</v>
      </c>
      <c r="D161" s="123" t="s">
        <v>191</v>
      </c>
      <c r="E161" s="125">
        <v>70.400000000000006</v>
      </c>
      <c r="F161" s="126">
        <v>50</v>
      </c>
      <c r="G161" s="126">
        <v>50</v>
      </c>
      <c r="H161" s="127">
        <f t="shared" si="23"/>
        <v>1</v>
      </c>
      <c r="I161" s="132">
        <v>129</v>
      </c>
      <c r="J161" s="133">
        <f t="shared" si="24"/>
        <v>-0.61240310077519378</v>
      </c>
      <c r="K161" s="132">
        <f t="shared" si="20"/>
        <v>0</v>
      </c>
    </row>
    <row r="162" spans="1:11" s="111" customFormat="1" ht="15" customHeight="1" x14ac:dyDescent="0.15">
      <c r="A162" s="124"/>
      <c r="B162" s="124"/>
      <c r="C162" s="117" t="s">
        <v>86</v>
      </c>
      <c r="D162" s="123" t="s">
        <v>192</v>
      </c>
      <c r="E162" s="125">
        <v>18</v>
      </c>
      <c r="F162" s="126">
        <v>59</v>
      </c>
      <c r="G162" s="126">
        <v>59</v>
      </c>
      <c r="H162" s="127">
        <f t="shared" si="23"/>
        <v>1</v>
      </c>
      <c r="I162" s="132">
        <v>41</v>
      </c>
      <c r="J162" s="133">
        <f t="shared" si="24"/>
        <v>0.43902439024390244</v>
      </c>
      <c r="K162" s="132">
        <f t="shared" si="20"/>
        <v>0</v>
      </c>
    </row>
    <row r="163" spans="1:11" s="111" customFormat="1" ht="15" customHeight="1" x14ac:dyDescent="0.15">
      <c r="A163" s="115"/>
      <c r="B163" s="124"/>
      <c r="C163" s="117" t="s">
        <v>86</v>
      </c>
      <c r="D163" s="123" t="s">
        <v>193</v>
      </c>
      <c r="E163" s="125">
        <v>260</v>
      </c>
      <c r="F163" s="126">
        <v>260</v>
      </c>
      <c r="G163" s="126">
        <v>260</v>
      </c>
      <c r="H163" s="127">
        <f t="shared" si="23"/>
        <v>1</v>
      </c>
      <c r="I163" s="132">
        <v>219</v>
      </c>
      <c r="J163" s="133">
        <f t="shared" si="24"/>
        <v>0.18721461187214611</v>
      </c>
      <c r="K163" s="132">
        <f t="shared" si="20"/>
        <v>0</v>
      </c>
    </row>
    <row r="164" spans="1:11" s="111" customFormat="1" ht="15" customHeight="1" x14ac:dyDescent="0.15">
      <c r="A164" s="115"/>
      <c r="B164" s="115" t="s">
        <v>84</v>
      </c>
      <c r="C164" s="117"/>
      <c r="D164" s="123" t="s">
        <v>194</v>
      </c>
      <c r="E164" s="125"/>
      <c r="F164" s="126">
        <v>763</v>
      </c>
      <c r="G164" s="126">
        <v>763</v>
      </c>
      <c r="H164" s="127">
        <f t="shared" si="23"/>
        <v>1</v>
      </c>
      <c r="I164" s="132">
        <v>63</v>
      </c>
      <c r="J164" s="133">
        <f t="shared" si="24"/>
        <v>11.111111111111111</v>
      </c>
      <c r="K164" s="132">
        <f t="shared" si="20"/>
        <v>0</v>
      </c>
    </row>
    <row r="165" spans="1:11" s="111" customFormat="1" ht="15" customHeight="1" x14ac:dyDescent="0.15">
      <c r="A165" s="115"/>
      <c r="B165" s="124"/>
      <c r="C165" s="117" t="s">
        <v>86</v>
      </c>
      <c r="D165" s="123" t="s">
        <v>195</v>
      </c>
      <c r="E165" s="125"/>
      <c r="F165" s="126">
        <v>763</v>
      </c>
      <c r="G165" s="126">
        <v>763</v>
      </c>
      <c r="H165" s="127">
        <f t="shared" si="23"/>
        <v>1</v>
      </c>
      <c r="I165" s="132">
        <v>63</v>
      </c>
      <c r="J165" s="133">
        <f t="shared" si="24"/>
        <v>11.111111111111111</v>
      </c>
      <c r="K165" s="132">
        <f t="shared" si="20"/>
        <v>0</v>
      </c>
    </row>
    <row r="166" spans="1:11" s="111" customFormat="1" ht="15" customHeight="1" x14ac:dyDescent="0.15">
      <c r="A166" s="115" t="s">
        <v>82</v>
      </c>
      <c r="B166" s="115"/>
      <c r="C166" s="123"/>
      <c r="D166" s="123" t="s">
        <v>196</v>
      </c>
      <c r="E166" s="120">
        <v>103462.8126</v>
      </c>
      <c r="F166" s="121">
        <v>116992</v>
      </c>
      <c r="G166" s="121">
        <v>116992</v>
      </c>
      <c r="H166" s="122">
        <f t="shared" si="23"/>
        <v>1</v>
      </c>
      <c r="I166" s="130">
        <v>123269</v>
      </c>
      <c r="J166" s="131">
        <f t="shared" si="24"/>
        <v>-5.0921156170651176E-2</v>
      </c>
      <c r="K166" s="132">
        <f t="shared" si="20"/>
        <v>0</v>
      </c>
    </row>
    <row r="167" spans="1:11" s="111" customFormat="1" ht="15" customHeight="1" x14ac:dyDescent="0.15">
      <c r="A167" s="124"/>
      <c r="B167" s="115" t="s">
        <v>84</v>
      </c>
      <c r="C167" s="123"/>
      <c r="D167" s="123" t="s">
        <v>197</v>
      </c>
      <c r="E167" s="125">
        <v>834.93370000000004</v>
      </c>
      <c r="F167" s="126">
        <v>1289</v>
      </c>
      <c r="G167" s="126">
        <v>1289</v>
      </c>
      <c r="H167" s="127">
        <f t="shared" si="23"/>
        <v>1</v>
      </c>
      <c r="I167" s="132">
        <v>821</v>
      </c>
      <c r="J167" s="133">
        <f t="shared" si="24"/>
        <v>0.57003654080389765</v>
      </c>
      <c r="K167" s="132">
        <f t="shared" si="20"/>
        <v>0</v>
      </c>
    </row>
    <row r="168" spans="1:11" s="111" customFormat="1" ht="15" customHeight="1" x14ac:dyDescent="0.15">
      <c r="A168" s="124"/>
      <c r="B168" s="124"/>
      <c r="C168" s="117" t="s">
        <v>86</v>
      </c>
      <c r="D168" s="123" t="s">
        <v>87</v>
      </c>
      <c r="E168" s="125">
        <v>769.93370000000004</v>
      </c>
      <c r="F168" s="126">
        <v>1204</v>
      </c>
      <c r="G168" s="126">
        <v>1204</v>
      </c>
      <c r="H168" s="127">
        <f t="shared" si="23"/>
        <v>1</v>
      </c>
      <c r="I168" s="132">
        <v>724</v>
      </c>
      <c r="J168" s="133">
        <f t="shared" si="24"/>
        <v>0.66298342541436461</v>
      </c>
      <c r="K168" s="132">
        <f t="shared" si="20"/>
        <v>0</v>
      </c>
    </row>
    <row r="169" spans="1:11" s="111" customFormat="1" ht="15" customHeight="1" x14ac:dyDescent="0.15">
      <c r="A169" s="124"/>
      <c r="B169" s="124"/>
      <c r="C169" s="117" t="s">
        <v>86</v>
      </c>
      <c r="D169" s="123" t="s">
        <v>88</v>
      </c>
      <c r="E169" s="125">
        <v>65</v>
      </c>
      <c r="F169" s="126">
        <v>85</v>
      </c>
      <c r="G169" s="126">
        <v>85</v>
      </c>
      <c r="H169" s="127">
        <f t="shared" si="23"/>
        <v>1</v>
      </c>
      <c r="I169" s="132">
        <v>97</v>
      </c>
      <c r="J169" s="133">
        <f t="shared" si="24"/>
        <v>-0.12371134020618557</v>
      </c>
      <c r="K169" s="132">
        <f t="shared" si="20"/>
        <v>0</v>
      </c>
    </row>
    <row r="170" spans="1:11" s="111" customFormat="1" ht="15" customHeight="1" x14ac:dyDescent="0.15">
      <c r="A170" s="124"/>
      <c r="B170" s="115" t="s">
        <v>84</v>
      </c>
      <c r="C170" s="123"/>
      <c r="D170" s="123" t="s">
        <v>198</v>
      </c>
      <c r="E170" s="125">
        <v>92983.347299999994</v>
      </c>
      <c r="F170" s="126">
        <v>105927</v>
      </c>
      <c r="G170" s="126">
        <v>105927</v>
      </c>
      <c r="H170" s="127">
        <f t="shared" si="23"/>
        <v>1</v>
      </c>
      <c r="I170" s="132">
        <v>113215</v>
      </c>
      <c r="J170" s="133">
        <f t="shared" si="24"/>
        <v>-6.4373095437883679E-2</v>
      </c>
      <c r="K170" s="132">
        <f t="shared" si="20"/>
        <v>0</v>
      </c>
    </row>
    <row r="171" spans="1:11" s="111" customFormat="1" ht="15" customHeight="1" x14ac:dyDescent="0.15">
      <c r="A171" s="124"/>
      <c r="B171" s="124"/>
      <c r="C171" s="117" t="s">
        <v>86</v>
      </c>
      <c r="D171" s="123" t="s">
        <v>199</v>
      </c>
      <c r="E171" s="125">
        <v>1301.9429</v>
      </c>
      <c r="F171" s="126">
        <v>2024</v>
      </c>
      <c r="G171" s="126">
        <v>2024</v>
      </c>
      <c r="H171" s="127">
        <f t="shared" si="23"/>
        <v>1</v>
      </c>
      <c r="I171" s="132">
        <v>2034</v>
      </c>
      <c r="J171" s="133">
        <f t="shared" si="24"/>
        <v>-4.9164208456243851E-3</v>
      </c>
      <c r="K171" s="132">
        <f t="shared" si="20"/>
        <v>0</v>
      </c>
    </row>
    <row r="172" spans="1:11" s="111" customFormat="1" ht="15" customHeight="1" x14ac:dyDescent="0.15">
      <c r="A172" s="124"/>
      <c r="B172" s="124"/>
      <c r="C172" s="117" t="s">
        <v>86</v>
      </c>
      <c r="D172" s="123" t="s">
        <v>200</v>
      </c>
      <c r="E172" s="125">
        <v>47989.375699999997</v>
      </c>
      <c r="F172" s="126">
        <v>55201</v>
      </c>
      <c r="G172" s="126">
        <v>55201</v>
      </c>
      <c r="H172" s="127">
        <f t="shared" si="23"/>
        <v>1</v>
      </c>
      <c r="I172" s="132">
        <v>66823</v>
      </c>
      <c r="J172" s="133">
        <f t="shared" si="24"/>
        <v>-0.17392215255226495</v>
      </c>
      <c r="K172" s="132">
        <f t="shared" si="20"/>
        <v>0</v>
      </c>
    </row>
    <row r="173" spans="1:11" s="111" customFormat="1" ht="15" customHeight="1" x14ac:dyDescent="0.15">
      <c r="A173" s="124"/>
      <c r="B173" s="124"/>
      <c r="C173" s="117" t="s">
        <v>86</v>
      </c>
      <c r="D173" s="123" t="s">
        <v>201</v>
      </c>
      <c r="E173" s="125">
        <v>33944.737099999998</v>
      </c>
      <c r="F173" s="126">
        <v>37438</v>
      </c>
      <c r="G173" s="126">
        <v>37438</v>
      </c>
      <c r="H173" s="127">
        <f t="shared" si="23"/>
        <v>1</v>
      </c>
      <c r="I173" s="132">
        <v>34608</v>
      </c>
      <c r="J173" s="133">
        <f t="shared" si="24"/>
        <v>8.1773000462320847E-2</v>
      </c>
      <c r="K173" s="132">
        <f t="shared" si="20"/>
        <v>0</v>
      </c>
    </row>
    <row r="174" spans="1:11" s="111" customFormat="1" ht="15" customHeight="1" x14ac:dyDescent="0.15">
      <c r="A174" s="124"/>
      <c r="B174" s="124"/>
      <c r="C174" s="117" t="s">
        <v>86</v>
      </c>
      <c r="D174" s="123" t="s">
        <v>202</v>
      </c>
      <c r="E174" s="125">
        <v>9647.2916000000005</v>
      </c>
      <c r="F174" s="126">
        <v>10671</v>
      </c>
      <c r="G174" s="126">
        <v>10671</v>
      </c>
      <c r="H174" s="127">
        <f t="shared" si="23"/>
        <v>1</v>
      </c>
      <c r="I174" s="132">
        <v>7119</v>
      </c>
      <c r="J174" s="133">
        <f t="shared" si="24"/>
        <v>0.49894648124736618</v>
      </c>
      <c r="K174" s="132">
        <f t="shared" si="20"/>
        <v>0</v>
      </c>
    </row>
    <row r="175" spans="1:11" s="111" customFormat="1" ht="15" customHeight="1" x14ac:dyDescent="0.15">
      <c r="A175" s="124"/>
      <c r="B175" s="124"/>
      <c r="C175" s="117" t="s">
        <v>86</v>
      </c>
      <c r="D175" s="123" t="s">
        <v>203</v>
      </c>
      <c r="E175" s="125">
        <v>100</v>
      </c>
      <c r="F175" s="126">
        <v>593</v>
      </c>
      <c r="G175" s="126">
        <v>593</v>
      </c>
      <c r="H175" s="127">
        <f t="shared" si="23"/>
        <v>1</v>
      </c>
      <c r="I175" s="132">
        <v>2631</v>
      </c>
      <c r="J175" s="133">
        <f t="shared" si="24"/>
        <v>-0.77461041429114408</v>
      </c>
      <c r="K175" s="132">
        <f t="shared" si="20"/>
        <v>0</v>
      </c>
    </row>
    <row r="176" spans="1:11" s="111" customFormat="1" ht="15" customHeight="1" x14ac:dyDescent="0.15">
      <c r="A176" s="124"/>
      <c r="B176" s="115" t="s">
        <v>84</v>
      </c>
      <c r="C176" s="123"/>
      <c r="D176" s="123" t="s">
        <v>204</v>
      </c>
      <c r="E176" s="125">
        <v>2430.953</v>
      </c>
      <c r="F176" s="126">
        <v>2680</v>
      </c>
      <c r="G176" s="126">
        <v>2680</v>
      </c>
      <c r="H176" s="127">
        <f t="shared" si="23"/>
        <v>1</v>
      </c>
      <c r="I176" s="132">
        <v>1926</v>
      </c>
      <c r="J176" s="133">
        <f t="shared" si="24"/>
        <v>0.39148494288681207</v>
      </c>
      <c r="K176" s="132">
        <f t="shared" si="20"/>
        <v>0</v>
      </c>
    </row>
    <row r="177" spans="1:11" s="111" customFormat="1" ht="15" customHeight="1" x14ac:dyDescent="0.15">
      <c r="A177" s="124"/>
      <c r="B177" s="115"/>
      <c r="C177" s="117" t="s">
        <v>86</v>
      </c>
      <c r="D177" s="123" t="s">
        <v>205</v>
      </c>
      <c r="E177" s="125"/>
      <c r="F177" s="126">
        <v>556</v>
      </c>
      <c r="G177" s="126">
        <v>556</v>
      </c>
      <c r="H177" s="127">
        <f t="shared" si="23"/>
        <v>1</v>
      </c>
      <c r="I177" s="132">
        <v>469</v>
      </c>
      <c r="J177" s="133">
        <f t="shared" si="24"/>
        <v>0.18550106609808104</v>
      </c>
      <c r="K177" s="132">
        <f t="shared" si="20"/>
        <v>0</v>
      </c>
    </row>
    <row r="178" spans="1:11" s="111" customFormat="1" ht="15" customHeight="1" x14ac:dyDescent="0.15">
      <c r="A178" s="124"/>
      <c r="B178" s="124"/>
      <c r="C178" s="117" t="s">
        <v>86</v>
      </c>
      <c r="D178" s="123" t="s">
        <v>206</v>
      </c>
      <c r="E178" s="125">
        <v>2430.953</v>
      </c>
      <c r="F178" s="126">
        <v>2124</v>
      </c>
      <c r="G178" s="126">
        <v>2124</v>
      </c>
      <c r="H178" s="127">
        <f t="shared" si="23"/>
        <v>1</v>
      </c>
      <c r="I178" s="132">
        <v>1442</v>
      </c>
      <c r="J178" s="133">
        <f t="shared" si="24"/>
        <v>0.47295423023578365</v>
      </c>
      <c r="K178" s="132">
        <f t="shared" si="20"/>
        <v>0</v>
      </c>
    </row>
    <row r="179" spans="1:11" s="111" customFormat="1" ht="15" customHeight="1" x14ac:dyDescent="0.15">
      <c r="A179" s="124"/>
      <c r="B179" s="124"/>
      <c r="C179" s="117" t="s">
        <v>86</v>
      </c>
      <c r="D179" s="123" t="s">
        <v>207</v>
      </c>
      <c r="E179" s="125"/>
      <c r="F179" s="126"/>
      <c r="G179" s="126"/>
      <c r="H179" s="127"/>
      <c r="I179" s="132">
        <v>15</v>
      </c>
      <c r="J179" s="133">
        <f t="shared" si="24"/>
        <v>-1</v>
      </c>
      <c r="K179" s="132">
        <f t="shared" si="20"/>
        <v>0</v>
      </c>
    </row>
    <row r="180" spans="1:11" s="111" customFormat="1" ht="15" customHeight="1" x14ac:dyDescent="0.15">
      <c r="A180" s="124"/>
      <c r="B180" s="115" t="s">
        <v>84</v>
      </c>
      <c r="C180" s="123"/>
      <c r="D180" s="123" t="s">
        <v>208</v>
      </c>
      <c r="E180" s="125">
        <v>148.2603</v>
      </c>
      <c r="F180" s="126">
        <v>192</v>
      </c>
      <c r="G180" s="126">
        <v>192</v>
      </c>
      <c r="H180" s="127">
        <f t="shared" ref="H180:H195" si="25">G180/F180</f>
        <v>1</v>
      </c>
      <c r="I180" s="132">
        <v>108</v>
      </c>
      <c r="J180" s="133">
        <f t="shared" si="24"/>
        <v>0.77777777777777779</v>
      </c>
      <c r="K180" s="132">
        <f t="shared" si="20"/>
        <v>0</v>
      </c>
    </row>
    <row r="181" spans="1:11" s="111" customFormat="1" ht="15" customHeight="1" x14ac:dyDescent="0.15">
      <c r="A181" s="124"/>
      <c r="B181" s="124"/>
      <c r="C181" s="117" t="s">
        <v>86</v>
      </c>
      <c r="D181" s="123" t="s">
        <v>209</v>
      </c>
      <c r="E181" s="125">
        <v>148.2603</v>
      </c>
      <c r="F181" s="126">
        <v>192</v>
      </c>
      <c r="G181" s="126">
        <v>192</v>
      </c>
      <c r="H181" s="127">
        <f t="shared" si="25"/>
        <v>1</v>
      </c>
      <c r="I181" s="132">
        <v>108</v>
      </c>
      <c r="J181" s="133">
        <f t="shared" si="24"/>
        <v>0.77777777777777779</v>
      </c>
      <c r="K181" s="132">
        <f t="shared" si="20"/>
        <v>0</v>
      </c>
    </row>
    <row r="182" spans="1:11" s="111" customFormat="1" ht="15" customHeight="1" x14ac:dyDescent="0.15">
      <c r="A182" s="124"/>
      <c r="B182" s="115" t="s">
        <v>84</v>
      </c>
      <c r="C182" s="123"/>
      <c r="D182" s="123" t="s">
        <v>210</v>
      </c>
      <c r="E182" s="125">
        <v>1543.1821</v>
      </c>
      <c r="F182" s="126">
        <v>1734</v>
      </c>
      <c r="G182" s="126">
        <v>1734</v>
      </c>
      <c r="H182" s="127">
        <f t="shared" si="25"/>
        <v>1</v>
      </c>
      <c r="I182" s="132">
        <v>1261</v>
      </c>
      <c r="J182" s="133">
        <f t="shared" si="24"/>
        <v>0.37509912767644726</v>
      </c>
      <c r="K182" s="132">
        <f t="shared" si="20"/>
        <v>0</v>
      </c>
    </row>
    <row r="183" spans="1:11" s="111" customFormat="1" ht="15" customHeight="1" x14ac:dyDescent="0.15">
      <c r="A183" s="124"/>
      <c r="B183" s="124"/>
      <c r="C183" s="117" t="s">
        <v>86</v>
      </c>
      <c r="D183" s="123" t="s">
        <v>211</v>
      </c>
      <c r="E183" s="125">
        <v>1041.7246</v>
      </c>
      <c r="F183" s="126">
        <v>1078</v>
      </c>
      <c r="G183" s="126">
        <v>1078</v>
      </c>
      <c r="H183" s="127">
        <f t="shared" si="25"/>
        <v>1</v>
      </c>
      <c r="I183" s="132">
        <v>894</v>
      </c>
      <c r="J183" s="133">
        <f t="shared" si="24"/>
        <v>0.2058165548098434</v>
      </c>
      <c r="K183" s="132">
        <f t="shared" si="20"/>
        <v>0</v>
      </c>
    </row>
    <row r="184" spans="1:11" s="111" customFormat="1" ht="15" customHeight="1" x14ac:dyDescent="0.15">
      <c r="A184" s="124"/>
      <c r="B184" s="124"/>
      <c r="C184" s="117" t="s">
        <v>86</v>
      </c>
      <c r="D184" s="123" t="s">
        <v>212</v>
      </c>
      <c r="E184" s="125">
        <v>501.45749999999998</v>
      </c>
      <c r="F184" s="126">
        <v>656</v>
      </c>
      <c r="G184" s="126">
        <v>656</v>
      </c>
      <c r="H184" s="127">
        <f t="shared" si="25"/>
        <v>1</v>
      </c>
      <c r="I184" s="132">
        <v>367</v>
      </c>
      <c r="J184" s="133">
        <f t="shared" si="24"/>
        <v>0.78746594005449588</v>
      </c>
      <c r="K184" s="132">
        <f t="shared" si="20"/>
        <v>0</v>
      </c>
    </row>
    <row r="185" spans="1:11" s="111" customFormat="1" ht="15" customHeight="1" x14ac:dyDescent="0.15">
      <c r="A185" s="124"/>
      <c r="B185" s="115" t="s">
        <v>84</v>
      </c>
      <c r="C185" s="123"/>
      <c r="D185" s="123" t="s">
        <v>213</v>
      </c>
      <c r="E185" s="125">
        <v>4720</v>
      </c>
      <c r="F185" s="126">
        <v>4322</v>
      </c>
      <c r="G185" s="126">
        <v>4322</v>
      </c>
      <c r="H185" s="127">
        <f t="shared" si="25"/>
        <v>1</v>
      </c>
      <c r="I185" s="132">
        <v>5298</v>
      </c>
      <c r="J185" s="133">
        <f t="shared" si="24"/>
        <v>-0.18422046055115138</v>
      </c>
      <c r="K185" s="132">
        <f t="shared" si="20"/>
        <v>0</v>
      </c>
    </row>
    <row r="186" spans="1:11" s="111" customFormat="1" ht="15" customHeight="1" x14ac:dyDescent="0.15">
      <c r="A186" s="124"/>
      <c r="B186" s="124"/>
      <c r="C186" s="117" t="s">
        <v>86</v>
      </c>
      <c r="D186" s="123" t="s">
        <v>214</v>
      </c>
      <c r="E186" s="125">
        <v>1343</v>
      </c>
      <c r="F186" s="126">
        <v>1343</v>
      </c>
      <c r="G186" s="126">
        <v>1343</v>
      </c>
      <c r="H186" s="127">
        <f t="shared" si="25"/>
        <v>1</v>
      </c>
      <c r="I186" s="132">
        <v>2098</v>
      </c>
      <c r="J186" s="133">
        <f t="shared" si="24"/>
        <v>-0.35986653956148712</v>
      </c>
      <c r="K186" s="132">
        <f t="shared" si="20"/>
        <v>0</v>
      </c>
    </row>
    <row r="187" spans="1:11" s="111" customFormat="1" ht="15" customHeight="1" x14ac:dyDescent="0.15">
      <c r="A187" s="124"/>
      <c r="B187" s="124"/>
      <c r="C187" s="117" t="s">
        <v>86</v>
      </c>
      <c r="D187" s="123" t="s">
        <v>215</v>
      </c>
      <c r="E187" s="125">
        <v>1000</v>
      </c>
      <c r="F187" s="126">
        <v>1000</v>
      </c>
      <c r="G187" s="126">
        <v>1000</v>
      </c>
      <c r="H187" s="127">
        <f t="shared" si="25"/>
        <v>1</v>
      </c>
      <c r="I187" s="132">
        <v>800</v>
      </c>
      <c r="J187" s="133">
        <f t="shared" si="24"/>
        <v>0.25</v>
      </c>
      <c r="K187" s="132">
        <f t="shared" si="20"/>
        <v>0</v>
      </c>
    </row>
    <row r="188" spans="1:11" s="111" customFormat="1" ht="15" customHeight="1" x14ac:dyDescent="0.15">
      <c r="A188" s="124"/>
      <c r="B188" s="124"/>
      <c r="C188" s="117" t="s">
        <v>86</v>
      </c>
      <c r="D188" s="123" t="s">
        <v>216</v>
      </c>
      <c r="E188" s="125">
        <v>516.6</v>
      </c>
      <c r="F188" s="126">
        <v>517</v>
      </c>
      <c r="G188" s="126">
        <v>517</v>
      </c>
      <c r="H188" s="127">
        <f t="shared" si="25"/>
        <v>1</v>
      </c>
      <c r="I188" s="132">
        <v>1220</v>
      </c>
      <c r="J188" s="133">
        <f t="shared" si="24"/>
        <v>-0.57622950819672136</v>
      </c>
      <c r="K188" s="132">
        <f t="shared" si="20"/>
        <v>0</v>
      </c>
    </row>
    <row r="189" spans="1:11" s="111" customFormat="1" ht="15" customHeight="1" x14ac:dyDescent="0.15">
      <c r="A189" s="124"/>
      <c r="B189" s="124"/>
      <c r="C189" s="117" t="s">
        <v>86</v>
      </c>
      <c r="D189" s="123" t="s">
        <v>217</v>
      </c>
      <c r="E189" s="125">
        <v>1860.4</v>
      </c>
      <c r="F189" s="126">
        <v>1462</v>
      </c>
      <c r="G189" s="126">
        <v>1462</v>
      </c>
      <c r="H189" s="127">
        <f t="shared" si="25"/>
        <v>1</v>
      </c>
      <c r="I189" s="132">
        <v>1180</v>
      </c>
      <c r="J189" s="133">
        <f t="shared" si="24"/>
        <v>0.23898305084745763</v>
      </c>
      <c r="K189" s="132">
        <f t="shared" si="20"/>
        <v>0</v>
      </c>
    </row>
    <row r="190" spans="1:11" s="111" customFormat="1" ht="15" customHeight="1" x14ac:dyDescent="0.15">
      <c r="A190" s="124"/>
      <c r="B190" s="115" t="s">
        <v>84</v>
      </c>
      <c r="C190" s="123"/>
      <c r="D190" s="123" t="s">
        <v>218</v>
      </c>
      <c r="E190" s="125">
        <v>802.13620000000003</v>
      </c>
      <c r="F190" s="126">
        <v>848</v>
      </c>
      <c r="G190" s="126">
        <v>848</v>
      </c>
      <c r="H190" s="127">
        <f t="shared" si="25"/>
        <v>1</v>
      </c>
      <c r="I190" s="132">
        <v>640</v>
      </c>
      <c r="J190" s="133">
        <f t="shared" si="24"/>
        <v>0.32500000000000001</v>
      </c>
      <c r="K190" s="132">
        <f t="shared" si="20"/>
        <v>0</v>
      </c>
    </row>
    <row r="191" spans="1:11" s="111" customFormat="1" ht="15" customHeight="1" x14ac:dyDescent="0.15">
      <c r="A191" s="134"/>
      <c r="B191" s="124"/>
      <c r="C191" s="117" t="s">
        <v>86</v>
      </c>
      <c r="D191" s="123" t="s">
        <v>219</v>
      </c>
      <c r="E191" s="125">
        <v>802.13620000000003</v>
      </c>
      <c r="F191" s="126">
        <v>848</v>
      </c>
      <c r="G191" s="126">
        <v>848</v>
      </c>
      <c r="H191" s="127">
        <f t="shared" si="25"/>
        <v>1</v>
      </c>
      <c r="I191" s="132">
        <v>640</v>
      </c>
      <c r="J191" s="133">
        <f t="shared" si="24"/>
        <v>0.32500000000000001</v>
      </c>
      <c r="K191" s="132">
        <f t="shared" si="20"/>
        <v>0</v>
      </c>
    </row>
    <row r="192" spans="1:11" s="111" customFormat="1" ht="15" customHeight="1" x14ac:dyDescent="0.15">
      <c r="A192" s="115" t="s">
        <v>82</v>
      </c>
      <c r="B192" s="115"/>
      <c r="C192" s="123"/>
      <c r="D192" s="123" t="s">
        <v>220</v>
      </c>
      <c r="E192" s="120">
        <v>356.07299999999998</v>
      </c>
      <c r="F192" s="121">
        <v>1046</v>
      </c>
      <c r="G192" s="121">
        <v>1046</v>
      </c>
      <c r="H192" s="122">
        <f t="shared" si="25"/>
        <v>1</v>
      </c>
      <c r="I192" s="130">
        <v>595</v>
      </c>
      <c r="J192" s="131">
        <f t="shared" si="24"/>
        <v>0.7579831932773109</v>
      </c>
      <c r="K192" s="132">
        <f t="shared" si="20"/>
        <v>0</v>
      </c>
    </row>
    <row r="193" spans="1:11" s="111" customFormat="1" ht="15" customHeight="1" x14ac:dyDescent="0.15">
      <c r="A193" s="124"/>
      <c r="B193" s="115" t="s">
        <v>84</v>
      </c>
      <c r="C193" s="123"/>
      <c r="D193" s="123" t="s">
        <v>221</v>
      </c>
      <c r="E193" s="125">
        <v>25</v>
      </c>
      <c r="F193" s="126">
        <v>45</v>
      </c>
      <c r="G193" s="126">
        <v>45</v>
      </c>
      <c r="H193" s="127">
        <f t="shared" si="25"/>
        <v>1</v>
      </c>
      <c r="I193" s="126">
        <v>163</v>
      </c>
      <c r="J193" s="133">
        <f t="shared" si="24"/>
        <v>-0.7239263803680982</v>
      </c>
      <c r="K193" s="132">
        <f t="shared" si="20"/>
        <v>0</v>
      </c>
    </row>
    <row r="194" spans="1:11" s="111" customFormat="1" ht="15" customHeight="1" x14ac:dyDescent="0.15">
      <c r="A194" s="124"/>
      <c r="B194" s="115"/>
      <c r="C194" s="117" t="s">
        <v>86</v>
      </c>
      <c r="D194" s="123" t="s">
        <v>87</v>
      </c>
      <c r="E194" s="125"/>
      <c r="F194" s="126">
        <v>20</v>
      </c>
      <c r="G194" s="126">
        <v>20</v>
      </c>
      <c r="H194" s="127">
        <f t="shared" si="25"/>
        <v>1</v>
      </c>
      <c r="I194" s="126">
        <v>158</v>
      </c>
      <c r="J194" s="133">
        <f t="shared" si="24"/>
        <v>-0.87341772151898733</v>
      </c>
      <c r="K194" s="132">
        <f t="shared" si="20"/>
        <v>0</v>
      </c>
    </row>
    <row r="195" spans="1:11" s="111" customFormat="1" ht="15" customHeight="1" x14ac:dyDescent="0.15">
      <c r="A195" s="124"/>
      <c r="B195" s="124"/>
      <c r="C195" s="117" t="s">
        <v>86</v>
      </c>
      <c r="D195" s="123" t="s">
        <v>88</v>
      </c>
      <c r="E195" s="125">
        <v>12</v>
      </c>
      <c r="F195" s="126">
        <v>12</v>
      </c>
      <c r="G195" s="126">
        <v>12</v>
      </c>
      <c r="H195" s="127">
        <f t="shared" si="25"/>
        <v>1</v>
      </c>
      <c r="I195" s="126">
        <v>5</v>
      </c>
      <c r="J195" s="133">
        <f t="shared" si="24"/>
        <v>1.4</v>
      </c>
      <c r="K195" s="132">
        <f t="shared" si="20"/>
        <v>0</v>
      </c>
    </row>
    <row r="196" spans="1:11" s="111" customFormat="1" ht="15" customHeight="1" x14ac:dyDescent="0.15">
      <c r="A196" s="124"/>
      <c r="B196" s="124"/>
      <c r="C196" s="117" t="s">
        <v>86</v>
      </c>
      <c r="D196" s="123" t="s">
        <v>222</v>
      </c>
      <c r="E196" s="125">
        <v>13</v>
      </c>
      <c r="F196" s="126">
        <v>13</v>
      </c>
      <c r="G196" s="126">
        <v>13</v>
      </c>
      <c r="H196" s="127">
        <v>1</v>
      </c>
      <c r="I196" s="126"/>
      <c r="J196" s="133"/>
      <c r="K196" s="132">
        <f t="shared" si="20"/>
        <v>0</v>
      </c>
    </row>
    <row r="197" spans="1:11" s="111" customFormat="1" ht="15" customHeight="1" x14ac:dyDescent="0.15">
      <c r="A197" s="124"/>
      <c r="B197" s="124"/>
      <c r="C197" s="117" t="s">
        <v>86</v>
      </c>
      <c r="D197" s="123" t="s">
        <v>223</v>
      </c>
      <c r="E197" s="125"/>
      <c r="F197" s="126"/>
      <c r="G197" s="126"/>
      <c r="H197" s="127" t="e">
        <f t="shared" ref="H197:H199" si="26">G197/F197</f>
        <v>#DIV/0!</v>
      </c>
      <c r="I197" s="126"/>
      <c r="J197" s="133"/>
      <c r="K197" s="132">
        <f t="shared" ref="K197:K260" si="27">F197-G197</f>
        <v>0</v>
      </c>
    </row>
    <row r="198" spans="1:11" s="111" customFormat="1" ht="15" customHeight="1" x14ac:dyDescent="0.15">
      <c r="A198" s="124"/>
      <c r="B198" s="115" t="s">
        <v>84</v>
      </c>
      <c r="C198" s="117"/>
      <c r="D198" s="123" t="s">
        <v>224</v>
      </c>
      <c r="E198" s="125"/>
      <c r="F198" s="126">
        <v>590</v>
      </c>
      <c r="G198" s="126">
        <v>590</v>
      </c>
      <c r="H198" s="127">
        <f t="shared" si="26"/>
        <v>1</v>
      </c>
      <c r="I198" s="126">
        <v>226</v>
      </c>
      <c r="J198" s="133">
        <f t="shared" ref="J198:J205" si="28">(G198-I198)/I198</f>
        <v>1.6106194690265487</v>
      </c>
      <c r="K198" s="132">
        <f t="shared" si="27"/>
        <v>0</v>
      </c>
    </row>
    <row r="199" spans="1:11" s="111" customFormat="1" ht="15" customHeight="1" x14ac:dyDescent="0.15">
      <c r="A199" s="124"/>
      <c r="B199" s="124"/>
      <c r="C199" s="117" t="s">
        <v>86</v>
      </c>
      <c r="D199" s="123" t="s">
        <v>225</v>
      </c>
      <c r="E199" s="125"/>
      <c r="F199" s="126">
        <v>40</v>
      </c>
      <c r="G199" s="126">
        <v>40</v>
      </c>
      <c r="H199" s="127">
        <f t="shared" si="26"/>
        <v>1</v>
      </c>
      <c r="I199" s="126"/>
      <c r="J199" s="133"/>
      <c r="K199" s="132">
        <f t="shared" si="27"/>
        <v>0</v>
      </c>
    </row>
    <row r="200" spans="1:11" s="111" customFormat="1" ht="15" customHeight="1" x14ac:dyDescent="0.15">
      <c r="A200" s="124"/>
      <c r="B200" s="124"/>
      <c r="C200" s="117" t="s">
        <v>86</v>
      </c>
      <c r="D200" s="123" t="s">
        <v>226</v>
      </c>
      <c r="E200" s="125"/>
      <c r="F200" s="126"/>
      <c r="G200" s="126"/>
      <c r="H200" s="127"/>
      <c r="I200" s="126">
        <v>60</v>
      </c>
      <c r="J200" s="133">
        <f t="shared" si="28"/>
        <v>-1</v>
      </c>
      <c r="K200" s="132">
        <f t="shared" si="27"/>
        <v>0</v>
      </c>
    </row>
    <row r="201" spans="1:11" s="111" customFormat="1" ht="15" customHeight="1" x14ac:dyDescent="0.15">
      <c r="A201" s="124"/>
      <c r="B201" s="124"/>
      <c r="C201" s="117" t="s">
        <v>86</v>
      </c>
      <c r="D201" s="123" t="s">
        <v>227</v>
      </c>
      <c r="E201" s="125"/>
      <c r="F201" s="126">
        <v>490</v>
      </c>
      <c r="G201" s="126">
        <v>490</v>
      </c>
      <c r="H201" s="127">
        <f t="shared" ref="H201:H207" si="29">G201/F201</f>
        <v>1</v>
      </c>
      <c r="I201" s="126">
        <v>10</v>
      </c>
      <c r="J201" s="133">
        <f t="shared" si="28"/>
        <v>48</v>
      </c>
      <c r="K201" s="132">
        <f t="shared" si="27"/>
        <v>0</v>
      </c>
    </row>
    <row r="202" spans="1:11" s="111" customFormat="1" ht="15" customHeight="1" x14ac:dyDescent="0.15">
      <c r="A202" s="124"/>
      <c r="B202" s="124"/>
      <c r="C202" s="117" t="s">
        <v>86</v>
      </c>
      <c r="D202" s="123" t="s">
        <v>228</v>
      </c>
      <c r="E202" s="125"/>
      <c r="F202" s="126">
        <v>60</v>
      </c>
      <c r="G202" s="126">
        <v>60</v>
      </c>
      <c r="H202" s="127">
        <f t="shared" si="29"/>
        <v>1</v>
      </c>
      <c r="I202" s="126">
        <v>156</v>
      </c>
      <c r="J202" s="133">
        <f t="shared" si="28"/>
        <v>-0.61538461538461542</v>
      </c>
      <c r="K202" s="132">
        <f t="shared" si="27"/>
        <v>0</v>
      </c>
    </row>
    <row r="203" spans="1:11" s="111" customFormat="1" ht="15" customHeight="1" x14ac:dyDescent="0.15">
      <c r="A203" s="124"/>
      <c r="B203" s="115" t="s">
        <v>84</v>
      </c>
      <c r="C203" s="123"/>
      <c r="D203" s="123" t="s">
        <v>229</v>
      </c>
      <c r="E203" s="125">
        <v>131</v>
      </c>
      <c r="F203" s="126">
        <v>186</v>
      </c>
      <c r="G203" s="126">
        <v>186</v>
      </c>
      <c r="H203" s="127">
        <f t="shared" si="29"/>
        <v>1</v>
      </c>
      <c r="I203" s="126">
        <v>143</v>
      </c>
      <c r="J203" s="133">
        <f t="shared" si="28"/>
        <v>0.30069930069930068</v>
      </c>
      <c r="K203" s="132">
        <f t="shared" si="27"/>
        <v>0</v>
      </c>
    </row>
    <row r="204" spans="1:11" s="111" customFormat="1" ht="15" customHeight="1" x14ac:dyDescent="0.15">
      <c r="A204" s="124"/>
      <c r="B204" s="124"/>
      <c r="C204" s="117" t="s">
        <v>86</v>
      </c>
      <c r="D204" s="123" t="s">
        <v>230</v>
      </c>
      <c r="E204" s="125">
        <v>91.072999999999993</v>
      </c>
      <c r="F204" s="126">
        <v>89</v>
      </c>
      <c r="G204" s="126">
        <v>89</v>
      </c>
      <c r="H204" s="127">
        <f t="shared" si="29"/>
        <v>1</v>
      </c>
      <c r="I204" s="126">
        <v>98</v>
      </c>
      <c r="J204" s="133">
        <f t="shared" si="28"/>
        <v>-9.1836734693877556E-2</v>
      </c>
      <c r="K204" s="132">
        <f t="shared" si="27"/>
        <v>0</v>
      </c>
    </row>
    <row r="205" spans="1:11" s="111" customFormat="1" ht="15" customHeight="1" x14ac:dyDescent="0.15">
      <c r="A205" s="124"/>
      <c r="B205" s="124"/>
      <c r="C205" s="117" t="s">
        <v>86</v>
      </c>
      <c r="D205" s="123" t="s">
        <v>231</v>
      </c>
      <c r="E205" s="125">
        <v>40</v>
      </c>
      <c r="F205" s="126">
        <v>72</v>
      </c>
      <c r="G205" s="126">
        <v>72</v>
      </c>
      <c r="H205" s="127">
        <f t="shared" si="29"/>
        <v>1</v>
      </c>
      <c r="I205" s="126">
        <v>30</v>
      </c>
      <c r="J205" s="133">
        <f t="shared" si="28"/>
        <v>1.4</v>
      </c>
      <c r="K205" s="132">
        <f t="shared" si="27"/>
        <v>0</v>
      </c>
    </row>
    <row r="206" spans="1:11" s="111" customFormat="1" ht="15" customHeight="1" x14ac:dyDescent="0.15">
      <c r="A206" s="124"/>
      <c r="B206" s="124"/>
      <c r="C206" s="117" t="s">
        <v>86</v>
      </c>
      <c r="D206" s="123" t="s">
        <v>232</v>
      </c>
      <c r="E206" s="125"/>
      <c r="F206" s="126">
        <v>10</v>
      </c>
      <c r="G206" s="126">
        <v>10</v>
      </c>
      <c r="H206" s="127">
        <f t="shared" si="29"/>
        <v>1</v>
      </c>
      <c r="I206" s="126"/>
      <c r="J206" s="133"/>
      <c r="K206" s="132">
        <f t="shared" si="27"/>
        <v>0</v>
      </c>
    </row>
    <row r="207" spans="1:11" s="111" customFormat="1" ht="15" customHeight="1" x14ac:dyDescent="0.15">
      <c r="A207" s="124"/>
      <c r="B207" s="124"/>
      <c r="C207" s="117" t="s">
        <v>86</v>
      </c>
      <c r="D207" s="123" t="s">
        <v>233</v>
      </c>
      <c r="E207" s="125"/>
      <c r="F207" s="126">
        <v>10</v>
      </c>
      <c r="G207" s="126">
        <v>10</v>
      </c>
      <c r="H207" s="127">
        <f t="shared" si="29"/>
        <v>1</v>
      </c>
      <c r="I207" s="126"/>
      <c r="J207" s="133"/>
      <c r="K207" s="132">
        <f t="shared" si="27"/>
        <v>0</v>
      </c>
    </row>
    <row r="208" spans="1:11" s="111" customFormat="1" ht="15" customHeight="1" x14ac:dyDescent="0.15">
      <c r="A208" s="124"/>
      <c r="B208" s="124"/>
      <c r="C208" s="117" t="s">
        <v>86</v>
      </c>
      <c r="D208" s="123" t="s">
        <v>234</v>
      </c>
      <c r="E208" s="125"/>
      <c r="F208" s="126">
        <v>5</v>
      </c>
      <c r="G208" s="126">
        <v>5</v>
      </c>
      <c r="H208" s="127"/>
      <c r="I208" s="126">
        <v>15</v>
      </c>
      <c r="J208" s="133">
        <f t="shared" ref="J208:J227" si="30">(G208-I208)/I208</f>
        <v>-0.66666666666666663</v>
      </c>
      <c r="K208" s="132">
        <f t="shared" si="27"/>
        <v>0</v>
      </c>
    </row>
    <row r="209" spans="1:11" s="111" customFormat="1" ht="15" customHeight="1" x14ac:dyDescent="0.15">
      <c r="A209" s="124"/>
      <c r="B209" s="115" t="s">
        <v>84</v>
      </c>
      <c r="C209" s="117"/>
      <c r="D209" s="123" t="s">
        <v>235</v>
      </c>
      <c r="E209" s="125"/>
      <c r="F209" s="126"/>
      <c r="G209" s="126"/>
      <c r="H209" s="127"/>
      <c r="I209" s="126">
        <v>25</v>
      </c>
      <c r="J209" s="133">
        <f t="shared" si="30"/>
        <v>-1</v>
      </c>
      <c r="K209" s="132">
        <f t="shared" si="27"/>
        <v>0</v>
      </c>
    </row>
    <row r="210" spans="1:11" s="111" customFormat="1" ht="15" customHeight="1" x14ac:dyDescent="0.15">
      <c r="A210" s="124"/>
      <c r="B210" s="124"/>
      <c r="C210" s="117" t="s">
        <v>86</v>
      </c>
      <c r="D210" s="123" t="s">
        <v>236</v>
      </c>
      <c r="E210" s="125"/>
      <c r="F210" s="126"/>
      <c r="G210" s="126"/>
      <c r="H210" s="127"/>
      <c r="I210" s="126">
        <v>25</v>
      </c>
      <c r="J210" s="133">
        <f t="shared" si="30"/>
        <v>-1</v>
      </c>
      <c r="K210" s="132">
        <f t="shared" si="27"/>
        <v>0</v>
      </c>
    </row>
    <row r="211" spans="1:11" s="111" customFormat="1" ht="15" customHeight="1" x14ac:dyDescent="0.15">
      <c r="A211" s="124"/>
      <c r="B211" s="115" t="s">
        <v>84</v>
      </c>
      <c r="C211" s="123"/>
      <c r="D211" s="123" t="s">
        <v>237</v>
      </c>
      <c r="E211" s="125">
        <v>200</v>
      </c>
      <c r="F211" s="126">
        <v>225</v>
      </c>
      <c r="G211" s="126">
        <v>225</v>
      </c>
      <c r="H211" s="127">
        <f t="shared" ref="H211:H229" si="31">G211/F211</f>
        <v>1</v>
      </c>
      <c r="I211" s="126">
        <v>38</v>
      </c>
      <c r="J211" s="133">
        <f t="shared" si="30"/>
        <v>4.9210526315789478</v>
      </c>
      <c r="K211" s="132">
        <f t="shared" si="27"/>
        <v>0</v>
      </c>
    </row>
    <row r="212" spans="1:11" s="111" customFormat="1" ht="15" customHeight="1" x14ac:dyDescent="0.15">
      <c r="A212" s="115"/>
      <c r="B212" s="124"/>
      <c r="C212" s="117" t="s">
        <v>86</v>
      </c>
      <c r="D212" s="123" t="s">
        <v>238</v>
      </c>
      <c r="E212" s="125">
        <v>200</v>
      </c>
      <c r="F212" s="126">
        <v>203</v>
      </c>
      <c r="G212" s="126">
        <v>203</v>
      </c>
      <c r="H212" s="127">
        <f t="shared" si="31"/>
        <v>1</v>
      </c>
      <c r="I212" s="126">
        <v>34</v>
      </c>
      <c r="J212" s="133">
        <f t="shared" si="30"/>
        <v>4.9705882352941178</v>
      </c>
      <c r="K212" s="132">
        <f t="shared" si="27"/>
        <v>0</v>
      </c>
    </row>
    <row r="213" spans="1:11" s="111" customFormat="1" ht="15" customHeight="1" x14ac:dyDescent="0.15">
      <c r="A213" s="115"/>
      <c r="B213" s="124"/>
      <c r="C213" s="117" t="s">
        <v>86</v>
      </c>
      <c r="D213" s="123" t="s">
        <v>239</v>
      </c>
      <c r="E213" s="125"/>
      <c r="F213" s="126">
        <v>22</v>
      </c>
      <c r="G213" s="126">
        <v>22</v>
      </c>
      <c r="H213" s="127">
        <f t="shared" si="31"/>
        <v>1</v>
      </c>
      <c r="I213" s="126">
        <v>4</v>
      </c>
      <c r="J213" s="133">
        <f t="shared" si="30"/>
        <v>4.5</v>
      </c>
      <c r="K213" s="132">
        <f t="shared" si="27"/>
        <v>0</v>
      </c>
    </row>
    <row r="214" spans="1:11" s="111" customFormat="1" ht="15" customHeight="1" x14ac:dyDescent="0.15">
      <c r="A214" s="115" t="s">
        <v>82</v>
      </c>
      <c r="B214" s="115"/>
      <c r="C214" s="123"/>
      <c r="D214" s="123" t="s">
        <v>240</v>
      </c>
      <c r="E214" s="120">
        <v>4673</v>
      </c>
      <c r="F214" s="121">
        <v>13244</v>
      </c>
      <c r="G214" s="121">
        <v>13244</v>
      </c>
      <c r="H214" s="122">
        <f t="shared" si="31"/>
        <v>1</v>
      </c>
      <c r="I214" s="121">
        <v>13200</v>
      </c>
      <c r="J214" s="131">
        <f t="shared" si="30"/>
        <v>3.3333333333333335E-3</v>
      </c>
      <c r="K214" s="132">
        <f t="shared" si="27"/>
        <v>0</v>
      </c>
    </row>
    <row r="215" spans="1:11" s="111" customFormat="1" ht="15" customHeight="1" x14ac:dyDescent="0.15">
      <c r="A215" s="124"/>
      <c r="B215" s="115" t="s">
        <v>84</v>
      </c>
      <c r="C215" s="123"/>
      <c r="D215" s="123" t="s">
        <v>241</v>
      </c>
      <c r="E215" s="125">
        <v>1365</v>
      </c>
      <c r="F215" s="126">
        <v>9600</v>
      </c>
      <c r="G215" s="126">
        <v>9600</v>
      </c>
      <c r="H215" s="127">
        <f t="shared" si="31"/>
        <v>1</v>
      </c>
      <c r="I215" s="126">
        <v>6774</v>
      </c>
      <c r="J215" s="133">
        <f t="shared" si="30"/>
        <v>0.41718334809565988</v>
      </c>
      <c r="K215" s="132">
        <f t="shared" si="27"/>
        <v>0</v>
      </c>
    </row>
    <row r="216" spans="1:11" s="111" customFormat="1" ht="15" customHeight="1" x14ac:dyDescent="0.15">
      <c r="A216" s="124"/>
      <c r="B216" s="124"/>
      <c r="C216" s="117" t="s">
        <v>86</v>
      </c>
      <c r="D216" s="123" t="s">
        <v>87</v>
      </c>
      <c r="E216" s="125">
        <v>235.57830000000001</v>
      </c>
      <c r="F216" s="126">
        <v>491</v>
      </c>
      <c r="G216" s="126">
        <v>491</v>
      </c>
      <c r="H216" s="127">
        <f t="shared" si="31"/>
        <v>1</v>
      </c>
      <c r="I216" s="126">
        <v>101</v>
      </c>
      <c r="J216" s="133">
        <f t="shared" si="30"/>
        <v>3.8613861386138613</v>
      </c>
      <c r="K216" s="132">
        <f t="shared" si="27"/>
        <v>0</v>
      </c>
    </row>
    <row r="217" spans="1:11" s="111" customFormat="1" ht="15" customHeight="1" x14ac:dyDescent="0.15">
      <c r="A217" s="124"/>
      <c r="B217" s="124"/>
      <c r="C217" s="117" t="s">
        <v>86</v>
      </c>
      <c r="D217" s="123" t="s">
        <v>88</v>
      </c>
      <c r="E217" s="125"/>
      <c r="F217" s="126">
        <v>25</v>
      </c>
      <c r="G217" s="126">
        <v>25</v>
      </c>
      <c r="H217" s="127">
        <f t="shared" si="31"/>
        <v>1</v>
      </c>
      <c r="I217" s="126">
        <v>5</v>
      </c>
      <c r="J217" s="133">
        <f t="shared" si="30"/>
        <v>4</v>
      </c>
      <c r="K217" s="132">
        <f t="shared" si="27"/>
        <v>0</v>
      </c>
    </row>
    <row r="218" spans="1:11" s="111" customFormat="1" ht="15" customHeight="1" x14ac:dyDescent="0.15">
      <c r="A218" s="124"/>
      <c r="B218" s="124"/>
      <c r="C218" s="117" t="s">
        <v>86</v>
      </c>
      <c r="D218" s="123" t="s">
        <v>242</v>
      </c>
      <c r="E218" s="125">
        <v>201</v>
      </c>
      <c r="F218" s="126">
        <v>222</v>
      </c>
      <c r="G218" s="126">
        <v>222</v>
      </c>
      <c r="H218" s="127">
        <f t="shared" si="31"/>
        <v>1</v>
      </c>
      <c r="I218" s="126">
        <v>185</v>
      </c>
      <c r="J218" s="133">
        <f t="shared" si="30"/>
        <v>0.2</v>
      </c>
      <c r="K218" s="132">
        <f t="shared" si="27"/>
        <v>0</v>
      </c>
    </row>
    <row r="219" spans="1:11" s="111" customFormat="1" ht="15" customHeight="1" x14ac:dyDescent="0.15">
      <c r="A219" s="124"/>
      <c r="B219" s="124"/>
      <c r="C219" s="117" t="s">
        <v>86</v>
      </c>
      <c r="D219" s="123" t="s">
        <v>243</v>
      </c>
      <c r="E219" s="125">
        <v>25</v>
      </c>
      <c r="F219" s="126">
        <v>25</v>
      </c>
      <c r="G219" s="126">
        <v>25</v>
      </c>
      <c r="H219" s="127">
        <f t="shared" si="31"/>
        <v>1</v>
      </c>
      <c r="I219" s="126">
        <v>20</v>
      </c>
      <c r="J219" s="133">
        <f t="shared" si="30"/>
        <v>0.25</v>
      </c>
      <c r="K219" s="132">
        <f t="shared" si="27"/>
        <v>0</v>
      </c>
    </row>
    <row r="220" spans="1:11" s="111" customFormat="1" ht="15" customHeight="1" x14ac:dyDescent="0.15">
      <c r="A220" s="124"/>
      <c r="B220" s="124"/>
      <c r="C220" s="117" t="s">
        <v>86</v>
      </c>
      <c r="D220" s="123" t="s">
        <v>244</v>
      </c>
      <c r="E220" s="125">
        <v>281.52300000000002</v>
      </c>
      <c r="F220" s="126">
        <v>8306</v>
      </c>
      <c r="G220" s="126">
        <v>8306</v>
      </c>
      <c r="H220" s="127">
        <f t="shared" si="31"/>
        <v>1</v>
      </c>
      <c r="I220" s="126">
        <v>5865</v>
      </c>
      <c r="J220" s="133">
        <f t="shared" si="30"/>
        <v>0.41619778346121056</v>
      </c>
      <c r="K220" s="132">
        <f t="shared" si="27"/>
        <v>0</v>
      </c>
    </row>
    <row r="221" spans="1:11" s="111" customFormat="1" ht="15" customHeight="1" x14ac:dyDescent="0.15">
      <c r="A221" s="124"/>
      <c r="B221" s="124"/>
      <c r="C221" s="117" t="s">
        <v>86</v>
      </c>
      <c r="D221" s="123" t="s">
        <v>245</v>
      </c>
      <c r="E221" s="125">
        <v>47.820399999999999</v>
      </c>
      <c r="F221" s="126">
        <v>50</v>
      </c>
      <c r="G221" s="126">
        <v>50</v>
      </c>
      <c r="H221" s="127">
        <f t="shared" si="31"/>
        <v>1</v>
      </c>
      <c r="I221" s="126">
        <v>33</v>
      </c>
      <c r="J221" s="133">
        <f t="shared" si="30"/>
        <v>0.51515151515151514</v>
      </c>
      <c r="K221" s="132">
        <f t="shared" si="27"/>
        <v>0</v>
      </c>
    </row>
    <row r="222" spans="1:11" s="111" customFormat="1" ht="15" customHeight="1" x14ac:dyDescent="0.15">
      <c r="A222" s="124"/>
      <c r="B222" s="124"/>
      <c r="C222" s="117" t="s">
        <v>86</v>
      </c>
      <c r="D222" s="123" t="s">
        <v>246</v>
      </c>
      <c r="E222" s="125">
        <v>361.6379</v>
      </c>
      <c r="F222" s="126">
        <v>198</v>
      </c>
      <c r="G222" s="126">
        <v>198</v>
      </c>
      <c r="H222" s="127">
        <f t="shared" si="31"/>
        <v>1</v>
      </c>
      <c r="I222" s="126">
        <v>342</v>
      </c>
      <c r="J222" s="133">
        <f t="shared" si="30"/>
        <v>-0.42105263157894735</v>
      </c>
      <c r="K222" s="132">
        <f t="shared" si="27"/>
        <v>0</v>
      </c>
    </row>
    <row r="223" spans="1:11" s="111" customFormat="1" ht="15" customHeight="1" x14ac:dyDescent="0.15">
      <c r="A223" s="124"/>
      <c r="B223" s="124"/>
      <c r="C223" s="117" t="s">
        <v>86</v>
      </c>
      <c r="D223" s="123" t="s">
        <v>247</v>
      </c>
      <c r="E223" s="125">
        <v>213</v>
      </c>
      <c r="F223" s="126">
        <v>283</v>
      </c>
      <c r="G223" s="126">
        <v>283</v>
      </c>
      <c r="H223" s="127">
        <f t="shared" si="31"/>
        <v>1</v>
      </c>
      <c r="I223" s="126">
        <v>223</v>
      </c>
      <c r="J223" s="133">
        <f t="shared" si="30"/>
        <v>0.26905829596412556</v>
      </c>
      <c r="K223" s="132">
        <f t="shared" si="27"/>
        <v>0</v>
      </c>
    </row>
    <row r="224" spans="1:11" s="111" customFormat="1" ht="15" customHeight="1" x14ac:dyDescent="0.15">
      <c r="A224" s="124"/>
      <c r="B224" s="115" t="s">
        <v>84</v>
      </c>
      <c r="C224" s="123"/>
      <c r="D224" s="123" t="s">
        <v>248</v>
      </c>
      <c r="E224" s="125">
        <v>355.85340000000002</v>
      </c>
      <c r="F224" s="126">
        <v>643</v>
      </c>
      <c r="G224" s="126">
        <v>643</v>
      </c>
      <c r="H224" s="127">
        <f t="shared" si="31"/>
        <v>1</v>
      </c>
      <c r="I224" s="126">
        <v>480</v>
      </c>
      <c r="J224" s="133">
        <f t="shared" si="30"/>
        <v>0.33958333333333335</v>
      </c>
      <c r="K224" s="132">
        <f t="shared" si="27"/>
        <v>0</v>
      </c>
    </row>
    <row r="225" spans="1:11" s="111" customFormat="1" ht="15" customHeight="1" x14ac:dyDescent="0.15">
      <c r="A225" s="124"/>
      <c r="B225" s="124"/>
      <c r="C225" s="117" t="s">
        <v>86</v>
      </c>
      <c r="D225" s="123" t="s">
        <v>87</v>
      </c>
      <c r="E225" s="125">
        <v>199.85339999999999</v>
      </c>
      <c r="F225" s="126">
        <v>210</v>
      </c>
      <c r="G225" s="126">
        <v>210</v>
      </c>
      <c r="H225" s="127">
        <f t="shared" si="31"/>
        <v>1</v>
      </c>
      <c r="I225" s="126">
        <v>167</v>
      </c>
      <c r="J225" s="133">
        <f t="shared" si="30"/>
        <v>0.25748502994011974</v>
      </c>
      <c r="K225" s="132">
        <f t="shared" si="27"/>
        <v>0</v>
      </c>
    </row>
    <row r="226" spans="1:11" s="111" customFormat="1" ht="15" customHeight="1" x14ac:dyDescent="0.15">
      <c r="A226" s="124"/>
      <c r="B226" s="124"/>
      <c r="C226" s="117" t="s">
        <v>86</v>
      </c>
      <c r="D226" s="123" t="s">
        <v>249</v>
      </c>
      <c r="E226" s="125">
        <v>17</v>
      </c>
      <c r="F226" s="126">
        <v>127</v>
      </c>
      <c r="G226" s="126">
        <v>127</v>
      </c>
      <c r="H226" s="127">
        <f t="shared" si="31"/>
        <v>1</v>
      </c>
      <c r="I226" s="126">
        <v>172</v>
      </c>
      <c r="J226" s="133">
        <f t="shared" si="30"/>
        <v>-0.26162790697674421</v>
      </c>
      <c r="K226" s="132">
        <f t="shared" si="27"/>
        <v>0</v>
      </c>
    </row>
    <row r="227" spans="1:11" s="111" customFormat="1" ht="15" customHeight="1" x14ac:dyDescent="0.15">
      <c r="A227" s="124"/>
      <c r="B227" s="124"/>
      <c r="C227" s="117" t="s">
        <v>86</v>
      </c>
      <c r="D227" s="123" t="s">
        <v>250</v>
      </c>
      <c r="E227" s="125">
        <v>139</v>
      </c>
      <c r="F227" s="126">
        <v>139</v>
      </c>
      <c r="G227" s="126">
        <v>139</v>
      </c>
      <c r="H227" s="127">
        <f t="shared" si="31"/>
        <v>1</v>
      </c>
      <c r="I227" s="126">
        <v>141</v>
      </c>
      <c r="J227" s="133">
        <f t="shared" si="30"/>
        <v>-1.4184397163120567E-2</v>
      </c>
      <c r="K227" s="132">
        <f t="shared" si="27"/>
        <v>0</v>
      </c>
    </row>
    <row r="228" spans="1:11" s="111" customFormat="1" ht="15" customHeight="1" x14ac:dyDescent="0.15">
      <c r="A228" s="124"/>
      <c r="B228" s="124"/>
      <c r="C228" s="117" t="s">
        <v>86</v>
      </c>
      <c r="D228" s="123" t="s">
        <v>251</v>
      </c>
      <c r="E228" s="125"/>
      <c r="F228" s="126">
        <v>167</v>
      </c>
      <c r="G228" s="126">
        <v>167</v>
      </c>
      <c r="H228" s="127">
        <f t="shared" si="31"/>
        <v>1</v>
      </c>
      <c r="I228" s="126"/>
      <c r="J228" s="133"/>
      <c r="K228" s="132">
        <f t="shared" si="27"/>
        <v>0</v>
      </c>
    </row>
    <row r="229" spans="1:11" s="111" customFormat="1" ht="15" customHeight="1" x14ac:dyDescent="0.15">
      <c r="A229" s="124"/>
      <c r="B229" s="115" t="s">
        <v>84</v>
      </c>
      <c r="C229" s="123"/>
      <c r="D229" s="123" t="s">
        <v>252</v>
      </c>
      <c r="E229" s="125">
        <v>718</v>
      </c>
      <c r="F229" s="126">
        <v>778</v>
      </c>
      <c r="G229" s="126">
        <v>778</v>
      </c>
      <c r="H229" s="127">
        <f t="shared" si="31"/>
        <v>1</v>
      </c>
      <c r="I229" s="126">
        <v>2484</v>
      </c>
      <c r="J229" s="133">
        <f t="shared" ref="J229:J265" si="32">(G229-I229)/I229</f>
        <v>-0.68679549114331728</v>
      </c>
      <c r="K229" s="132">
        <f t="shared" si="27"/>
        <v>0</v>
      </c>
    </row>
    <row r="230" spans="1:11" s="111" customFormat="1" ht="15" customHeight="1" x14ac:dyDescent="0.15">
      <c r="A230" s="124"/>
      <c r="B230" s="115"/>
      <c r="C230" s="117" t="s">
        <v>86</v>
      </c>
      <c r="D230" s="123" t="s">
        <v>253</v>
      </c>
      <c r="E230" s="125"/>
      <c r="F230" s="126"/>
      <c r="G230" s="126"/>
      <c r="H230" s="127"/>
      <c r="I230" s="126">
        <v>74</v>
      </c>
      <c r="J230" s="133">
        <f t="shared" si="32"/>
        <v>-1</v>
      </c>
      <c r="K230" s="132">
        <f t="shared" si="27"/>
        <v>0</v>
      </c>
    </row>
    <row r="231" spans="1:11" s="111" customFormat="1" ht="15" customHeight="1" x14ac:dyDescent="0.15">
      <c r="A231" s="124"/>
      <c r="B231" s="124"/>
      <c r="C231" s="117" t="s">
        <v>86</v>
      </c>
      <c r="D231" s="123" t="s">
        <v>254</v>
      </c>
      <c r="E231" s="125">
        <v>231.3536</v>
      </c>
      <c r="F231" s="126">
        <v>270</v>
      </c>
      <c r="G231" s="126">
        <v>270</v>
      </c>
      <c r="H231" s="127">
        <f t="shared" ref="H231:H238" si="33">G231/F231</f>
        <v>1</v>
      </c>
      <c r="I231" s="126">
        <v>203</v>
      </c>
      <c r="J231" s="133">
        <f t="shared" si="32"/>
        <v>0.33004926108374383</v>
      </c>
      <c r="K231" s="132">
        <f t="shared" si="27"/>
        <v>0</v>
      </c>
    </row>
    <row r="232" spans="1:11" s="111" customFormat="1" ht="15" customHeight="1" x14ac:dyDescent="0.15">
      <c r="A232" s="124"/>
      <c r="B232" s="124"/>
      <c r="C232" s="117" t="s">
        <v>86</v>
      </c>
      <c r="D232" s="123" t="s">
        <v>255</v>
      </c>
      <c r="E232" s="125">
        <v>14</v>
      </c>
      <c r="F232" s="126">
        <v>14</v>
      </c>
      <c r="G232" s="126">
        <v>14</v>
      </c>
      <c r="H232" s="127">
        <f t="shared" si="33"/>
        <v>1</v>
      </c>
      <c r="I232" s="126">
        <v>34</v>
      </c>
      <c r="J232" s="133">
        <f t="shared" si="32"/>
        <v>-0.58823529411764708</v>
      </c>
      <c r="K232" s="132">
        <f t="shared" si="27"/>
        <v>0</v>
      </c>
    </row>
    <row r="233" spans="1:11" s="111" customFormat="1" ht="15" customHeight="1" x14ac:dyDescent="0.15">
      <c r="A233" s="124"/>
      <c r="B233" s="124"/>
      <c r="C233" s="117" t="s">
        <v>86</v>
      </c>
      <c r="D233" s="123" t="s">
        <v>256</v>
      </c>
      <c r="E233" s="125">
        <v>60</v>
      </c>
      <c r="F233" s="126">
        <v>60</v>
      </c>
      <c r="G233" s="126">
        <v>60</v>
      </c>
      <c r="H233" s="127">
        <f t="shared" si="33"/>
        <v>1</v>
      </c>
      <c r="I233" s="126">
        <v>60</v>
      </c>
      <c r="J233" s="133">
        <f t="shared" si="32"/>
        <v>0</v>
      </c>
      <c r="K233" s="132">
        <f t="shared" si="27"/>
        <v>0</v>
      </c>
    </row>
    <row r="234" spans="1:11" s="111" customFormat="1" ht="15" customHeight="1" x14ac:dyDescent="0.15">
      <c r="A234" s="124"/>
      <c r="B234" s="124"/>
      <c r="C234" s="117" t="s">
        <v>86</v>
      </c>
      <c r="D234" s="123" t="s">
        <v>257</v>
      </c>
      <c r="E234" s="125">
        <v>314</v>
      </c>
      <c r="F234" s="126">
        <v>314</v>
      </c>
      <c r="G234" s="126">
        <v>314</v>
      </c>
      <c r="H234" s="127">
        <f t="shared" si="33"/>
        <v>1</v>
      </c>
      <c r="I234" s="126">
        <v>2020</v>
      </c>
      <c r="J234" s="133">
        <f t="shared" si="32"/>
        <v>-0.84455445544554453</v>
      </c>
      <c r="K234" s="132">
        <f t="shared" si="27"/>
        <v>0</v>
      </c>
    </row>
    <row r="235" spans="1:11" s="111" customFormat="1" ht="15" customHeight="1" x14ac:dyDescent="0.15">
      <c r="A235" s="124"/>
      <c r="B235" s="124"/>
      <c r="C235" s="117" t="s">
        <v>86</v>
      </c>
      <c r="D235" s="123" t="s">
        <v>258</v>
      </c>
      <c r="E235" s="125">
        <v>34</v>
      </c>
      <c r="F235" s="126">
        <v>50</v>
      </c>
      <c r="G235" s="126">
        <v>50</v>
      </c>
      <c r="H235" s="127">
        <f t="shared" si="33"/>
        <v>1</v>
      </c>
      <c r="I235" s="126">
        <v>28</v>
      </c>
      <c r="J235" s="133">
        <f t="shared" si="32"/>
        <v>0.7857142857142857</v>
      </c>
      <c r="K235" s="132">
        <f t="shared" si="27"/>
        <v>0</v>
      </c>
    </row>
    <row r="236" spans="1:11" s="111" customFormat="1" ht="15" customHeight="1" x14ac:dyDescent="0.15">
      <c r="A236" s="124"/>
      <c r="B236" s="124"/>
      <c r="C236" s="117" t="s">
        <v>86</v>
      </c>
      <c r="D236" s="123" t="s">
        <v>259</v>
      </c>
      <c r="E236" s="125">
        <v>65</v>
      </c>
      <c r="F236" s="126">
        <v>70</v>
      </c>
      <c r="G236" s="126">
        <v>70</v>
      </c>
      <c r="H236" s="127">
        <f t="shared" si="33"/>
        <v>1</v>
      </c>
      <c r="I236" s="126">
        <v>65</v>
      </c>
      <c r="J236" s="133">
        <f t="shared" si="32"/>
        <v>7.6923076923076927E-2</v>
      </c>
      <c r="K236" s="132">
        <f t="shared" si="27"/>
        <v>0</v>
      </c>
    </row>
    <row r="237" spans="1:11" s="111" customFormat="1" ht="15" customHeight="1" x14ac:dyDescent="0.15">
      <c r="A237" s="124"/>
      <c r="B237" s="115" t="s">
        <v>84</v>
      </c>
      <c r="C237" s="123"/>
      <c r="D237" s="123" t="s">
        <v>260</v>
      </c>
      <c r="E237" s="125">
        <v>1743.9295999999999</v>
      </c>
      <c r="F237" s="126">
        <v>1724</v>
      </c>
      <c r="G237" s="126">
        <v>1724</v>
      </c>
      <c r="H237" s="127">
        <f t="shared" si="33"/>
        <v>1</v>
      </c>
      <c r="I237" s="126">
        <v>2356</v>
      </c>
      <c r="J237" s="133">
        <f t="shared" si="32"/>
        <v>-0.26825127334465193</v>
      </c>
      <c r="K237" s="132">
        <f t="shared" si="27"/>
        <v>0</v>
      </c>
    </row>
    <row r="238" spans="1:11" s="111" customFormat="1" ht="15" customHeight="1" x14ac:dyDescent="0.15">
      <c r="A238" s="124"/>
      <c r="B238" s="124"/>
      <c r="C238" s="117" t="s">
        <v>86</v>
      </c>
      <c r="D238" s="123" t="s">
        <v>87</v>
      </c>
      <c r="E238" s="125">
        <v>1018.5576</v>
      </c>
      <c r="F238" s="126">
        <v>1159</v>
      </c>
      <c r="G238" s="126">
        <v>1159</v>
      </c>
      <c r="H238" s="127">
        <f t="shared" si="33"/>
        <v>1</v>
      </c>
      <c r="I238" s="126">
        <v>911</v>
      </c>
      <c r="J238" s="133">
        <f t="shared" si="32"/>
        <v>0.2722283205268935</v>
      </c>
      <c r="K238" s="132">
        <f t="shared" si="27"/>
        <v>0</v>
      </c>
    </row>
    <row r="239" spans="1:11" s="111" customFormat="1" ht="15" customHeight="1" x14ac:dyDescent="0.15">
      <c r="A239" s="124"/>
      <c r="B239" s="124"/>
      <c r="C239" s="117" t="s">
        <v>86</v>
      </c>
      <c r="D239" s="123" t="s">
        <v>88</v>
      </c>
      <c r="E239" s="125"/>
      <c r="F239" s="126"/>
      <c r="G239" s="126"/>
      <c r="H239" s="127"/>
      <c r="I239" s="126">
        <v>40</v>
      </c>
      <c r="J239" s="133">
        <f t="shared" si="32"/>
        <v>-1</v>
      </c>
      <c r="K239" s="132">
        <f t="shared" si="27"/>
        <v>0</v>
      </c>
    </row>
    <row r="240" spans="1:11" s="111" customFormat="1" ht="15" customHeight="1" x14ac:dyDescent="0.15">
      <c r="A240" s="124"/>
      <c r="B240" s="124"/>
      <c r="C240" s="117" t="s">
        <v>86</v>
      </c>
      <c r="D240" s="123" t="s">
        <v>261</v>
      </c>
      <c r="E240" s="125">
        <v>86</v>
      </c>
      <c r="F240" s="126">
        <v>86</v>
      </c>
      <c r="G240" s="126">
        <v>86</v>
      </c>
      <c r="H240" s="127">
        <f t="shared" ref="H240:H263" si="34">G240/F240</f>
        <v>1</v>
      </c>
      <c r="I240" s="126">
        <v>695</v>
      </c>
      <c r="J240" s="133">
        <f t="shared" si="32"/>
        <v>-0.87625899280575537</v>
      </c>
      <c r="K240" s="132">
        <f t="shared" si="27"/>
        <v>0</v>
      </c>
    </row>
    <row r="241" spans="1:11" s="111" customFormat="1" ht="15" customHeight="1" x14ac:dyDescent="0.15">
      <c r="A241" s="124"/>
      <c r="B241" s="124"/>
      <c r="C241" s="117" t="s">
        <v>86</v>
      </c>
      <c r="D241" s="123" t="s">
        <v>262</v>
      </c>
      <c r="E241" s="125">
        <v>412</v>
      </c>
      <c r="F241" s="126">
        <v>161</v>
      </c>
      <c r="G241" s="126">
        <v>161</v>
      </c>
      <c r="H241" s="127">
        <f t="shared" si="34"/>
        <v>1</v>
      </c>
      <c r="I241" s="126">
        <v>356</v>
      </c>
      <c r="J241" s="133">
        <f t="shared" si="32"/>
        <v>-0.547752808988764</v>
      </c>
      <c r="K241" s="132">
        <f t="shared" si="27"/>
        <v>0</v>
      </c>
    </row>
    <row r="242" spans="1:11" s="111" customFormat="1" ht="15" customHeight="1" x14ac:dyDescent="0.15">
      <c r="A242" s="124"/>
      <c r="B242" s="124"/>
      <c r="C242" s="117" t="s">
        <v>86</v>
      </c>
      <c r="D242" s="123" t="s">
        <v>263</v>
      </c>
      <c r="E242" s="125">
        <v>186.77199999999999</v>
      </c>
      <c r="F242" s="126">
        <v>187</v>
      </c>
      <c r="G242" s="126">
        <v>187</v>
      </c>
      <c r="H242" s="127">
        <f t="shared" si="34"/>
        <v>1</v>
      </c>
      <c r="I242" s="126">
        <v>153</v>
      </c>
      <c r="J242" s="133">
        <f t="shared" si="32"/>
        <v>0.22222222222222221</v>
      </c>
      <c r="K242" s="132">
        <f t="shared" si="27"/>
        <v>0</v>
      </c>
    </row>
    <row r="243" spans="1:11" s="111" customFormat="1" ht="15" customHeight="1" x14ac:dyDescent="0.15">
      <c r="A243" s="124"/>
      <c r="B243" s="124"/>
      <c r="C243" s="117" t="s">
        <v>86</v>
      </c>
      <c r="D243" s="123" t="s">
        <v>264</v>
      </c>
      <c r="E243" s="125">
        <v>40.6</v>
      </c>
      <c r="F243" s="126">
        <v>131</v>
      </c>
      <c r="G243" s="126">
        <v>131</v>
      </c>
      <c r="H243" s="127">
        <f t="shared" si="34"/>
        <v>1</v>
      </c>
      <c r="I243" s="126">
        <v>201</v>
      </c>
      <c r="J243" s="133">
        <f t="shared" si="32"/>
        <v>-0.34825870646766172</v>
      </c>
      <c r="K243" s="132">
        <f t="shared" si="27"/>
        <v>0</v>
      </c>
    </row>
    <row r="244" spans="1:11" s="111" customFormat="1" ht="15" customHeight="1" x14ac:dyDescent="0.15">
      <c r="A244" s="124"/>
      <c r="B244" s="115" t="s">
        <v>84</v>
      </c>
      <c r="C244" s="123"/>
      <c r="D244" s="123" t="s">
        <v>265</v>
      </c>
      <c r="E244" s="125">
        <v>489.33</v>
      </c>
      <c r="F244" s="126">
        <v>499</v>
      </c>
      <c r="G244" s="126">
        <v>499</v>
      </c>
      <c r="H244" s="127">
        <f t="shared" si="34"/>
        <v>1</v>
      </c>
      <c r="I244" s="126">
        <v>1106</v>
      </c>
      <c r="J244" s="133">
        <f t="shared" si="32"/>
        <v>-0.5488245931283906</v>
      </c>
      <c r="K244" s="132">
        <f t="shared" si="27"/>
        <v>0</v>
      </c>
    </row>
    <row r="245" spans="1:11" s="111" customFormat="1" ht="15" customHeight="1" x14ac:dyDescent="0.15">
      <c r="A245" s="115"/>
      <c r="B245" s="124"/>
      <c r="C245" s="117" t="s">
        <v>86</v>
      </c>
      <c r="D245" s="123" t="s">
        <v>266</v>
      </c>
      <c r="E245" s="125">
        <v>489.33</v>
      </c>
      <c r="F245" s="126">
        <v>499</v>
      </c>
      <c r="G245" s="126">
        <v>499</v>
      </c>
      <c r="H245" s="127">
        <f t="shared" si="34"/>
        <v>1</v>
      </c>
      <c r="I245" s="126">
        <v>1106</v>
      </c>
      <c r="J245" s="133">
        <f t="shared" si="32"/>
        <v>-0.5488245931283906</v>
      </c>
      <c r="K245" s="132">
        <f t="shared" si="27"/>
        <v>0</v>
      </c>
    </row>
    <row r="246" spans="1:11" s="111" customFormat="1" ht="15" customHeight="1" x14ac:dyDescent="0.15">
      <c r="A246" s="115" t="s">
        <v>82</v>
      </c>
      <c r="B246" s="115"/>
      <c r="C246" s="123"/>
      <c r="D246" s="123" t="s">
        <v>267</v>
      </c>
      <c r="E246" s="120">
        <v>75923.522400000002</v>
      </c>
      <c r="F246" s="121">
        <v>100071</v>
      </c>
      <c r="G246" s="121">
        <v>100071</v>
      </c>
      <c r="H246" s="122">
        <f t="shared" si="34"/>
        <v>1</v>
      </c>
      <c r="I246" s="121">
        <f>98657-3980</f>
        <v>94677</v>
      </c>
      <c r="J246" s="131">
        <f t="shared" si="32"/>
        <v>5.6972654393358468E-2</v>
      </c>
      <c r="K246" s="132">
        <f t="shared" si="27"/>
        <v>0</v>
      </c>
    </row>
    <row r="247" spans="1:11" s="111" customFormat="1" ht="15" customHeight="1" x14ac:dyDescent="0.15">
      <c r="A247" s="124"/>
      <c r="B247" s="115" t="s">
        <v>84</v>
      </c>
      <c r="C247" s="123"/>
      <c r="D247" s="123" t="s">
        <v>268</v>
      </c>
      <c r="E247" s="125">
        <v>4249.4351999999999</v>
      </c>
      <c r="F247" s="126">
        <v>3554</v>
      </c>
      <c r="G247" s="126">
        <v>3554</v>
      </c>
      <c r="H247" s="127">
        <f t="shared" si="34"/>
        <v>1</v>
      </c>
      <c r="I247" s="126">
        <v>3143</v>
      </c>
      <c r="J247" s="133">
        <f t="shared" si="32"/>
        <v>0.13076678332803054</v>
      </c>
      <c r="K247" s="132">
        <f t="shared" si="27"/>
        <v>0</v>
      </c>
    </row>
    <row r="248" spans="1:11" s="111" customFormat="1" ht="15" customHeight="1" x14ac:dyDescent="0.15">
      <c r="A248" s="124"/>
      <c r="B248" s="124"/>
      <c r="C248" s="117" t="s">
        <v>86</v>
      </c>
      <c r="D248" s="123" t="s">
        <v>87</v>
      </c>
      <c r="E248" s="125">
        <v>610.97280000000001</v>
      </c>
      <c r="F248" s="126">
        <v>729</v>
      </c>
      <c r="G248" s="126">
        <v>729</v>
      </c>
      <c r="H248" s="127">
        <f t="shared" si="34"/>
        <v>1</v>
      </c>
      <c r="I248" s="126">
        <v>599</v>
      </c>
      <c r="J248" s="133">
        <f t="shared" si="32"/>
        <v>0.21702838063439064</v>
      </c>
      <c r="K248" s="132">
        <f t="shared" si="27"/>
        <v>0</v>
      </c>
    </row>
    <row r="249" spans="1:11" s="111" customFormat="1" ht="15" customHeight="1" x14ac:dyDescent="0.15">
      <c r="A249" s="124"/>
      <c r="B249" s="124"/>
      <c r="C249" s="117" t="s">
        <v>86</v>
      </c>
      <c r="D249" s="123" t="s">
        <v>88</v>
      </c>
      <c r="E249" s="125">
        <v>441.99459999999999</v>
      </c>
      <c r="F249" s="126">
        <v>241</v>
      </c>
      <c r="G249" s="126">
        <v>241</v>
      </c>
      <c r="H249" s="127">
        <f t="shared" si="34"/>
        <v>1</v>
      </c>
      <c r="I249" s="126">
        <v>489</v>
      </c>
      <c r="J249" s="133">
        <f t="shared" si="32"/>
        <v>-0.50715746421267893</v>
      </c>
      <c r="K249" s="132">
        <f t="shared" si="27"/>
        <v>0</v>
      </c>
    </row>
    <row r="250" spans="1:11" s="111" customFormat="1" ht="15" customHeight="1" x14ac:dyDescent="0.15">
      <c r="A250" s="124"/>
      <c r="B250" s="124"/>
      <c r="C250" s="117" t="s">
        <v>86</v>
      </c>
      <c r="D250" s="123" t="s">
        <v>269</v>
      </c>
      <c r="E250" s="125">
        <v>15</v>
      </c>
      <c r="F250" s="126">
        <v>4</v>
      </c>
      <c r="G250" s="126">
        <v>4</v>
      </c>
      <c r="H250" s="127">
        <f t="shared" si="34"/>
        <v>1</v>
      </c>
      <c r="I250" s="126">
        <v>15</v>
      </c>
      <c r="J250" s="133">
        <f t="shared" si="32"/>
        <v>-0.73333333333333328</v>
      </c>
      <c r="K250" s="132">
        <f t="shared" si="27"/>
        <v>0</v>
      </c>
    </row>
    <row r="251" spans="1:11" s="111" customFormat="1" ht="15" customHeight="1" x14ac:dyDescent="0.15">
      <c r="A251" s="124"/>
      <c r="B251" s="124"/>
      <c r="C251" s="117" t="s">
        <v>86</v>
      </c>
      <c r="D251" s="123" t="s">
        <v>270</v>
      </c>
      <c r="E251" s="125">
        <v>3171.4677999999999</v>
      </c>
      <c r="F251" s="126">
        <v>2560</v>
      </c>
      <c r="G251" s="126">
        <v>2560</v>
      </c>
      <c r="H251" s="127">
        <f t="shared" si="34"/>
        <v>1</v>
      </c>
      <c r="I251" s="126">
        <v>2018</v>
      </c>
      <c r="J251" s="133">
        <f t="shared" si="32"/>
        <v>0.26858275520317143</v>
      </c>
      <c r="K251" s="132">
        <f t="shared" si="27"/>
        <v>0</v>
      </c>
    </row>
    <row r="252" spans="1:11" s="111" customFormat="1" ht="15" customHeight="1" x14ac:dyDescent="0.15">
      <c r="A252" s="124"/>
      <c r="B252" s="124"/>
      <c r="C252" s="117" t="s">
        <v>86</v>
      </c>
      <c r="D252" s="123" t="s">
        <v>271</v>
      </c>
      <c r="E252" s="125">
        <v>10</v>
      </c>
      <c r="F252" s="126">
        <v>10</v>
      </c>
      <c r="G252" s="126">
        <v>10</v>
      </c>
      <c r="H252" s="127">
        <f t="shared" si="34"/>
        <v>1</v>
      </c>
      <c r="I252" s="126">
        <v>10</v>
      </c>
      <c r="J252" s="133">
        <f t="shared" si="32"/>
        <v>0</v>
      </c>
      <c r="K252" s="132">
        <f t="shared" si="27"/>
        <v>0</v>
      </c>
    </row>
    <row r="253" spans="1:11" s="111" customFormat="1" ht="15" customHeight="1" x14ac:dyDescent="0.15">
      <c r="A253" s="124"/>
      <c r="B253" s="124"/>
      <c r="C253" s="117" t="s">
        <v>86</v>
      </c>
      <c r="D253" s="123" t="s">
        <v>272</v>
      </c>
      <c r="E253" s="125"/>
      <c r="F253" s="126">
        <v>10</v>
      </c>
      <c r="G253" s="126">
        <v>10</v>
      </c>
      <c r="H253" s="127">
        <f t="shared" si="34"/>
        <v>1</v>
      </c>
      <c r="I253" s="126">
        <v>12</v>
      </c>
      <c r="J253" s="133">
        <f t="shared" si="32"/>
        <v>-0.16666666666666666</v>
      </c>
      <c r="K253" s="132">
        <f t="shared" si="27"/>
        <v>0</v>
      </c>
    </row>
    <row r="254" spans="1:11" s="111" customFormat="1" ht="15" customHeight="1" x14ac:dyDescent="0.15">
      <c r="A254" s="124"/>
      <c r="B254" s="115" t="s">
        <v>84</v>
      </c>
      <c r="C254" s="123"/>
      <c r="D254" s="123" t="s">
        <v>273</v>
      </c>
      <c r="E254" s="125">
        <v>2743</v>
      </c>
      <c r="F254" s="126">
        <v>3034</v>
      </c>
      <c r="G254" s="126">
        <v>3034</v>
      </c>
      <c r="H254" s="127">
        <f t="shared" si="34"/>
        <v>1</v>
      </c>
      <c r="I254" s="126">
        <v>2641</v>
      </c>
      <c r="J254" s="133">
        <f t="shared" si="32"/>
        <v>0.14880726997349489</v>
      </c>
      <c r="K254" s="132">
        <f t="shared" si="27"/>
        <v>0</v>
      </c>
    </row>
    <row r="255" spans="1:11" s="111" customFormat="1" ht="15" customHeight="1" x14ac:dyDescent="0.15">
      <c r="A255" s="124"/>
      <c r="B255" s="124"/>
      <c r="C255" s="117" t="s">
        <v>86</v>
      </c>
      <c r="D255" s="123" t="s">
        <v>87</v>
      </c>
      <c r="E255" s="125">
        <v>652.88739999999996</v>
      </c>
      <c r="F255" s="126">
        <v>828</v>
      </c>
      <c r="G255" s="126">
        <v>828</v>
      </c>
      <c r="H255" s="127">
        <f t="shared" si="34"/>
        <v>1</v>
      </c>
      <c r="I255" s="126">
        <v>687</v>
      </c>
      <c r="J255" s="133">
        <f t="shared" si="32"/>
        <v>0.20524017467248909</v>
      </c>
      <c r="K255" s="132">
        <f t="shared" si="27"/>
        <v>0</v>
      </c>
    </row>
    <row r="256" spans="1:11" s="111" customFormat="1" ht="15" customHeight="1" x14ac:dyDescent="0.15">
      <c r="A256" s="124"/>
      <c r="B256" s="124"/>
      <c r="C256" s="117" t="s">
        <v>86</v>
      </c>
      <c r="D256" s="123" t="s">
        <v>88</v>
      </c>
      <c r="E256" s="125">
        <v>255.53919999999999</v>
      </c>
      <c r="F256" s="126">
        <v>301</v>
      </c>
      <c r="G256" s="126">
        <v>301</v>
      </c>
      <c r="H256" s="127">
        <f t="shared" si="34"/>
        <v>1</v>
      </c>
      <c r="I256" s="126">
        <v>222</v>
      </c>
      <c r="J256" s="133">
        <f t="shared" si="32"/>
        <v>0.35585585585585583</v>
      </c>
      <c r="K256" s="132">
        <f t="shared" si="27"/>
        <v>0</v>
      </c>
    </row>
    <row r="257" spans="1:11" s="111" customFormat="1" ht="15" customHeight="1" x14ac:dyDescent="0.15">
      <c r="A257" s="124"/>
      <c r="B257" s="124"/>
      <c r="C257" s="117" t="s">
        <v>86</v>
      </c>
      <c r="D257" s="123" t="s">
        <v>274</v>
      </c>
      <c r="E257" s="125">
        <v>378.58</v>
      </c>
      <c r="F257" s="126">
        <v>361</v>
      </c>
      <c r="G257" s="126">
        <v>361</v>
      </c>
      <c r="H257" s="127">
        <f t="shared" si="34"/>
        <v>1</v>
      </c>
      <c r="I257" s="126">
        <v>90</v>
      </c>
      <c r="J257" s="133">
        <f t="shared" si="32"/>
        <v>3.0111111111111111</v>
      </c>
      <c r="K257" s="132">
        <f t="shared" si="27"/>
        <v>0</v>
      </c>
    </row>
    <row r="258" spans="1:11" s="111" customFormat="1" ht="15" customHeight="1" x14ac:dyDescent="0.15">
      <c r="A258" s="124"/>
      <c r="B258" s="124"/>
      <c r="C258" s="117" t="s">
        <v>86</v>
      </c>
      <c r="D258" s="123" t="s">
        <v>275</v>
      </c>
      <c r="E258" s="125">
        <v>100.1699</v>
      </c>
      <c r="F258" s="126">
        <v>117</v>
      </c>
      <c r="G258" s="126">
        <v>117</v>
      </c>
      <c r="H258" s="127">
        <f t="shared" si="34"/>
        <v>1</v>
      </c>
      <c r="I258" s="126">
        <v>110</v>
      </c>
      <c r="J258" s="133">
        <f t="shared" si="32"/>
        <v>6.363636363636363E-2</v>
      </c>
      <c r="K258" s="132">
        <f t="shared" si="27"/>
        <v>0</v>
      </c>
    </row>
    <row r="259" spans="1:11" s="111" customFormat="1" ht="15" customHeight="1" x14ac:dyDescent="0.15">
      <c r="A259" s="124"/>
      <c r="B259" s="124"/>
      <c r="C259" s="117" t="s">
        <v>86</v>
      </c>
      <c r="D259" s="123" t="s">
        <v>276</v>
      </c>
      <c r="E259" s="125">
        <v>229.27760000000001</v>
      </c>
      <c r="F259" s="126">
        <v>258</v>
      </c>
      <c r="G259" s="126">
        <v>258</v>
      </c>
      <c r="H259" s="127">
        <f t="shared" si="34"/>
        <v>1</v>
      </c>
      <c r="I259" s="126">
        <v>625</v>
      </c>
      <c r="J259" s="133">
        <f t="shared" si="32"/>
        <v>-0.58720000000000006</v>
      </c>
      <c r="K259" s="132">
        <f t="shared" si="27"/>
        <v>0</v>
      </c>
    </row>
    <row r="260" spans="1:11" s="111" customFormat="1" ht="15" customHeight="1" x14ac:dyDescent="0.15">
      <c r="A260" s="124"/>
      <c r="B260" s="124"/>
      <c r="C260" s="117" t="s">
        <v>86</v>
      </c>
      <c r="D260" s="123" t="s">
        <v>277</v>
      </c>
      <c r="E260" s="125">
        <v>1054.9000000000001</v>
      </c>
      <c r="F260" s="126">
        <v>1055</v>
      </c>
      <c r="G260" s="126">
        <v>1055</v>
      </c>
      <c r="H260" s="127">
        <f t="shared" si="34"/>
        <v>1</v>
      </c>
      <c r="I260" s="126">
        <v>752</v>
      </c>
      <c r="J260" s="133">
        <f t="shared" si="32"/>
        <v>0.40292553191489361</v>
      </c>
      <c r="K260" s="132">
        <f t="shared" si="27"/>
        <v>0</v>
      </c>
    </row>
    <row r="261" spans="1:11" s="111" customFormat="1" ht="15" customHeight="1" x14ac:dyDescent="0.15">
      <c r="A261" s="124"/>
      <c r="B261" s="124"/>
      <c r="C261" s="117" t="s">
        <v>86</v>
      </c>
      <c r="D261" s="123" t="s">
        <v>278</v>
      </c>
      <c r="E261" s="125">
        <v>71.751599999999996</v>
      </c>
      <c r="F261" s="126">
        <v>114</v>
      </c>
      <c r="G261" s="126">
        <v>114</v>
      </c>
      <c r="H261" s="127">
        <f t="shared" si="34"/>
        <v>1</v>
      </c>
      <c r="I261" s="126">
        <v>155</v>
      </c>
      <c r="J261" s="133">
        <f t="shared" si="32"/>
        <v>-0.26451612903225807</v>
      </c>
      <c r="K261" s="132">
        <f t="shared" ref="K261:K324" si="35">F261-G261</f>
        <v>0</v>
      </c>
    </row>
    <row r="262" spans="1:11" s="111" customFormat="1" ht="15" customHeight="1" x14ac:dyDescent="0.15">
      <c r="A262" s="124"/>
      <c r="B262" s="115" t="s">
        <v>84</v>
      </c>
      <c r="C262" s="123"/>
      <c r="D262" s="123" t="s">
        <v>279</v>
      </c>
      <c r="E262" s="125">
        <v>1984.2644</v>
      </c>
      <c r="F262" s="126">
        <v>9355</v>
      </c>
      <c r="G262" s="126">
        <v>9355</v>
      </c>
      <c r="H262" s="127">
        <f t="shared" si="34"/>
        <v>1</v>
      </c>
      <c r="I262" s="126">
        <v>3315</v>
      </c>
      <c r="J262" s="133">
        <f t="shared" si="32"/>
        <v>1.8220211161387632</v>
      </c>
      <c r="K262" s="132">
        <f t="shared" si="35"/>
        <v>0</v>
      </c>
    </row>
    <row r="263" spans="1:11" s="111" customFormat="1" ht="15" customHeight="1" x14ac:dyDescent="0.15">
      <c r="A263" s="124"/>
      <c r="B263" s="124"/>
      <c r="C263" s="117" t="s">
        <v>86</v>
      </c>
      <c r="D263" s="123" t="s">
        <v>280</v>
      </c>
      <c r="E263" s="125">
        <v>1908.0658000000001</v>
      </c>
      <c r="F263" s="126">
        <v>388</v>
      </c>
      <c r="G263" s="126">
        <v>388</v>
      </c>
      <c r="H263" s="127">
        <f t="shared" si="34"/>
        <v>1</v>
      </c>
      <c r="I263" s="126">
        <v>1985</v>
      </c>
      <c r="J263" s="133">
        <f t="shared" si="32"/>
        <v>-0.80453400503778338</v>
      </c>
      <c r="K263" s="132">
        <f t="shared" si="35"/>
        <v>0</v>
      </c>
    </row>
    <row r="264" spans="1:11" s="111" customFormat="1" ht="15" customHeight="1" x14ac:dyDescent="0.15">
      <c r="A264" s="124"/>
      <c r="B264" s="124"/>
      <c r="C264" s="117" t="s">
        <v>86</v>
      </c>
      <c r="D264" s="123" t="s">
        <v>281</v>
      </c>
      <c r="E264" s="125"/>
      <c r="F264" s="126"/>
      <c r="G264" s="126"/>
      <c r="H264" s="127"/>
      <c r="I264" s="126">
        <v>1323</v>
      </c>
      <c r="J264" s="133">
        <f t="shared" si="32"/>
        <v>-1</v>
      </c>
      <c r="K264" s="132">
        <f t="shared" si="35"/>
        <v>0</v>
      </c>
    </row>
    <row r="265" spans="1:11" s="111" customFormat="1" ht="15" customHeight="1" x14ac:dyDescent="0.15">
      <c r="A265" s="124"/>
      <c r="B265" s="124"/>
      <c r="C265" s="117" t="s">
        <v>86</v>
      </c>
      <c r="D265" s="123" t="s">
        <v>282</v>
      </c>
      <c r="E265" s="125"/>
      <c r="F265" s="126"/>
      <c r="G265" s="126"/>
      <c r="H265" s="127"/>
      <c r="I265" s="126">
        <v>7</v>
      </c>
      <c r="J265" s="133">
        <f t="shared" si="32"/>
        <v>-1</v>
      </c>
      <c r="K265" s="132">
        <f t="shared" si="35"/>
        <v>0</v>
      </c>
    </row>
    <row r="266" spans="1:11" s="111" customFormat="1" ht="15" customHeight="1" x14ac:dyDescent="0.15">
      <c r="A266" s="124"/>
      <c r="B266" s="124"/>
      <c r="C266" s="117" t="s">
        <v>86</v>
      </c>
      <c r="D266" s="123" t="s">
        <v>283</v>
      </c>
      <c r="E266" s="125">
        <v>76.198599999999999</v>
      </c>
      <c r="F266" s="126">
        <v>3904</v>
      </c>
      <c r="G266" s="126">
        <v>3904</v>
      </c>
      <c r="H266" s="127">
        <f t="shared" ref="H266:H310" si="36">G266/F266</f>
        <v>1</v>
      </c>
      <c r="I266" s="126"/>
      <c r="J266" s="133"/>
      <c r="K266" s="132">
        <f t="shared" si="35"/>
        <v>0</v>
      </c>
    </row>
    <row r="267" spans="1:11" s="111" customFormat="1" ht="15" customHeight="1" x14ac:dyDescent="0.15">
      <c r="A267" s="124"/>
      <c r="B267" s="124"/>
      <c r="C267" s="117" t="s">
        <v>86</v>
      </c>
      <c r="D267" s="123" t="s">
        <v>284</v>
      </c>
      <c r="E267" s="125"/>
      <c r="F267" s="126">
        <v>5063</v>
      </c>
      <c r="G267" s="126">
        <v>5063</v>
      </c>
      <c r="H267" s="127">
        <f t="shared" si="36"/>
        <v>1</v>
      </c>
      <c r="I267" s="126"/>
      <c r="J267" s="133"/>
      <c r="K267" s="132">
        <f t="shared" si="35"/>
        <v>0</v>
      </c>
    </row>
    <row r="268" spans="1:11" s="111" customFormat="1" ht="15" customHeight="1" x14ac:dyDescent="0.15">
      <c r="A268" s="124"/>
      <c r="B268" s="115" t="s">
        <v>84</v>
      </c>
      <c r="C268" s="123"/>
      <c r="D268" s="123" t="s">
        <v>285</v>
      </c>
      <c r="E268" s="125">
        <v>4082.0922</v>
      </c>
      <c r="F268" s="126">
        <v>4002</v>
      </c>
      <c r="G268" s="126">
        <v>4002</v>
      </c>
      <c r="H268" s="127">
        <f t="shared" si="36"/>
        <v>1</v>
      </c>
      <c r="I268" s="126">
        <v>1174</v>
      </c>
      <c r="J268" s="133">
        <f t="shared" ref="J268:J294" si="37">(G268-I268)/I268</f>
        <v>2.4088586030664394</v>
      </c>
      <c r="K268" s="132">
        <f t="shared" si="35"/>
        <v>0</v>
      </c>
    </row>
    <row r="269" spans="1:11" s="111" customFormat="1" ht="15" customHeight="1" x14ac:dyDescent="0.15">
      <c r="A269" s="124"/>
      <c r="B269" s="124"/>
      <c r="C269" s="117" t="s">
        <v>86</v>
      </c>
      <c r="D269" s="123" t="s">
        <v>286</v>
      </c>
      <c r="E269" s="125">
        <v>4000.7721999999999</v>
      </c>
      <c r="F269" s="126">
        <v>3921</v>
      </c>
      <c r="G269" s="126">
        <v>3921</v>
      </c>
      <c r="H269" s="127">
        <f t="shared" si="36"/>
        <v>1</v>
      </c>
      <c r="I269" s="126">
        <v>1068</v>
      </c>
      <c r="J269" s="133">
        <f t="shared" si="37"/>
        <v>2.6713483146067416</v>
      </c>
      <c r="K269" s="132">
        <f t="shared" si="35"/>
        <v>0</v>
      </c>
    </row>
    <row r="270" spans="1:11" s="111" customFormat="1" ht="15" customHeight="1" x14ac:dyDescent="0.15">
      <c r="A270" s="124"/>
      <c r="B270" s="124"/>
      <c r="C270" s="117" t="s">
        <v>86</v>
      </c>
      <c r="D270" s="123" t="s">
        <v>287</v>
      </c>
      <c r="E270" s="125">
        <v>81.319999999999993</v>
      </c>
      <c r="F270" s="126">
        <v>81</v>
      </c>
      <c r="G270" s="126">
        <v>81</v>
      </c>
      <c r="H270" s="127">
        <f t="shared" si="36"/>
        <v>1</v>
      </c>
      <c r="I270" s="126">
        <v>106</v>
      </c>
      <c r="J270" s="133">
        <f t="shared" si="37"/>
        <v>-0.23584905660377359</v>
      </c>
      <c r="K270" s="132">
        <f t="shared" si="35"/>
        <v>0</v>
      </c>
    </row>
    <row r="271" spans="1:11" s="111" customFormat="1" ht="15" customHeight="1" x14ac:dyDescent="0.15">
      <c r="A271" s="124"/>
      <c r="B271" s="115" t="s">
        <v>84</v>
      </c>
      <c r="C271" s="123"/>
      <c r="D271" s="123" t="s">
        <v>288</v>
      </c>
      <c r="E271" s="125">
        <v>1346</v>
      </c>
      <c r="F271" s="126">
        <v>1946</v>
      </c>
      <c r="G271" s="126">
        <v>1946</v>
      </c>
      <c r="H271" s="127">
        <f t="shared" si="36"/>
        <v>1</v>
      </c>
      <c r="I271" s="126">
        <v>2061</v>
      </c>
      <c r="J271" s="133">
        <f t="shared" si="37"/>
        <v>-5.5798156234837457E-2</v>
      </c>
      <c r="K271" s="132">
        <f t="shared" si="35"/>
        <v>0</v>
      </c>
    </row>
    <row r="272" spans="1:11" s="111" customFormat="1" ht="15" customHeight="1" x14ac:dyDescent="0.15">
      <c r="A272" s="124"/>
      <c r="B272" s="124"/>
      <c r="C272" s="117" t="s">
        <v>86</v>
      </c>
      <c r="D272" s="123" t="s">
        <v>289</v>
      </c>
      <c r="E272" s="125">
        <v>50</v>
      </c>
      <c r="F272" s="126">
        <v>155</v>
      </c>
      <c r="G272" s="126">
        <v>155</v>
      </c>
      <c r="H272" s="127">
        <f t="shared" si="36"/>
        <v>1</v>
      </c>
      <c r="I272" s="126">
        <v>50</v>
      </c>
      <c r="J272" s="133">
        <f t="shared" si="37"/>
        <v>2.1</v>
      </c>
      <c r="K272" s="132">
        <f t="shared" si="35"/>
        <v>0</v>
      </c>
    </row>
    <row r="273" spans="1:11" s="111" customFormat="1" ht="15" customHeight="1" x14ac:dyDescent="0.15">
      <c r="A273" s="124"/>
      <c r="B273" s="124"/>
      <c r="C273" s="117" t="s">
        <v>86</v>
      </c>
      <c r="D273" s="123" t="s">
        <v>290</v>
      </c>
      <c r="E273" s="125">
        <v>1296</v>
      </c>
      <c r="F273" s="126">
        <v>1791</v>
      </c>
      <c r="G273" s="126">
        <v>1791</v>
      </c>
      <c r="H273" s="127">
        <f t="shared" si="36"/>
        <v>1</v>
      </c>
      <c r="I273" s="126">
        <v>2011</v>
      </c>
      <c r="J273" s="133">
        <f t="shared" si="37"/>
        <v>-0.10939830929885629</v>
      </c>
      <c r="K273" s="132">
        <f t="shared" si="35"/>
        <v>0</v>
      </c>
    </row>
    <row r="274" spans="1:11" s="111" customFormat="1" ht="15" customHeight="1" x14ac:dyDescent="0.15">
      <c r="A274" s="124"/>
      <c r="B274" s="115" t="s">
        <v>84</v>
      </c>
      <c r="C274" s="123"/>
      <c r="D274" s="123" t="s">
        <v>291</v>
      </c>
      <c r="E274" s="125">
        <v>8132.9839000000002</v>
      </c>
      <c r="F274" s="126">
        <v>11177</v>
      </c>
      <c r="G274" s="126">
        <v>11177</v>
      </c>
      <c r="H274" s="127">
        <f t="shared" si="36"/>
        <v>1</v>
      </c>
      <c r="I274" s="126">
        <v>10592</v>
      </c>
      <c r="J274" s="133">
        <f t="shared" si="37"/>
        <v>5.5230362537764352E-2</v>
      </c>
      <c r="K274" s="132">
        <f t="shared" si="35"/>
        <v>0</v>
      </c>
    </row>
    <row r="275" spans="1:11" s="111" customFormat="1" ht="15" customHeight="1" x14ac:dyDescent="0.15">
      <c r="A275" s="124"/>
      <c r="B275" s="124"/>
      <c r="C275" s="117" t="s">
        <v>86</v>
      </c>
      <c r="D275" s="123" t="s">
        <v>292</v>
      </c>
      <c r="E275" s="125">
        <v>2000</v>
      </c>
      <c r="F275" s="126">
        <v>1491</v>
      </c>
      <c r="G275" s="126">
        <v>1491</v>
      </c>
      <c r="H275" s="127">
        <f t="shared" si="36"/>
        <v>1</v>
      </c>
      <c r="I275" s="126">
        <v>500</v>
      </c>
      <c r="J275" s="133">
        <f t="shared" si="37"/>
        <v>1.982</v>
      </c>
      <c r="K275" s="132">
        <f t="shared" si="35"/>
        <v>0</v>
      </c>
    </row>
    <row r="276" spans="1:11" s="111" customFormat="1" ht="15" customHeight="1" x14ac:dyDescent="0.15">
      <c r="A276" s="124"/>
      <c r="B276" s="124"/>
      <c r="C276" s="117" t="s">
        <v>86</v>
      </c>
      <c r="D276" s="123" t="s">
        <v>293</v>
      </c>
      <c r="E276" s="125">
        <v>677</v>
      </c>
      <c r="F276" s="126">
        <v>696</v>
      </c>
      <c r="G276" s="126">
        <v>696</v>
      </c>
      <c r="H276" s="127">
        <f t="shared" si="36"/>
        <v>1</v>
      </c>
      <c r="I276" s="126">
        <v>50</v>
      </c>
      <c r="J276" s="133">
        <f t="shared" si="37"/>
        <v>12.92</v>
      </c>
      <c r="K276" s="132">
        <f t="shared" si="35"/>
        <v>0</v>
      </c>
    </row>
    <row r="277" spans="1:11" s="111" customFormat="1" ht="15" customHeight="1" x14ac:dyDescent="0.15">
      <c r="A277" s="124"/>
      <c r="B277" s="124"/>
      <c r="C277" s="117" t="s">
        <v>86</v>
      </c>
      <c r="D277" s="123" t="s">
        <v>294</v>
      </c>
      <c r="E277" s="125">
        <v>478.68389999999999</v>
      </c>
      <c r="F277" s="126">
        <v>661</v>
      </c>
      <c r="G277" s="126">
        <v>661</v>
      </c>
      <c r="H277" s="127">
        <f t="shared" si="36"/>
        <v>1</v>
      </c>
      <c r="I277" s="126">
        <v>456</v>
      </c>
      <c r="J277" s="133">
        <f t="shared" si="37"/>
        <v>0.44956140350877194</v>
      </c>
      <c r="K277" s="132">
        <f t="shared" si="35"/>
        <v>0</v>
      </c>
    </row>
    <row r="278" spans="1:11" s="111" customFormat="1" ht="15" customHeight="1" x14ac:dyDescent="0.15">
      <c r="A278" s="124"/>
      <c r="B278" s="124"/>
      <c r="C278" s="117" t="s">
        <v>86</v>
      </c>
      <c r="D278" s="123" t="s">
        <v>295</v>
      </c>
      <c r="E278" s="125">
        <v>334.3</v>
      </c>
      <c r="F278" s="126">
        <v>558</v>
      </c>
      <c r="G278" s="126">
        <v>558</v>
      </c>
      <c r="H278" s="127">
        <f t="shared" si="36"/>
        <v>1</v>
      </c>
      <c r="I278" s="126">
        <v>545</v>
      </c>
      <c r="J278" s="133">
        <f t="shared" si="37"/>
        <v>2.3853211009174313E-2</v>
      </c>
      <c r="K278" s="132">
        <f t="shared" si="35"/>
        <v>0</v>
      </c>
    </row>
    <row r="279" spans="1:11" s="111" customFormat="1" ht="15" customHeight="1" x14ac:dyDescent="0.15">
      <c r="A279" s="124"/>
      <c r="B279" s="124"/>
      <c r="C279" s="117" t="s">
        <v>86</v>
      </c>
      <c r="D279" s="123" t="s">
        <v>296</v>
      </c>
      <c r="E279" s="125">
        <v>4643</v>
      </c>
      <c r="F279" s="126">
        <v>7771</v>
      </c>
      <c r="G279" s="126">
        <v>7771</v>
      </c>
      <c r="H279" s="127">
        <f t="shared" si="36"/>
        <v>1</v>
      </c>
      <c r="I279" s="126">
        <v>9041</v>
      </c>
      <c r="J279" s="133">
        <f t="shared" si="37"/>
        <v>-0.14047118681561774</v>
      </c>
      <c r="K279" s="132">
        <f t="shared" si="35"/>
        <v>0</v>
      </c>
    </row>
    <row r="280" spans="1:11" s="111" customFormat="1" ht="15" customHeight="1" x14ac:dyDescent="0.15">
      <c r="A280" s="124"/>
      <c r="B280" s="115" t="s">
        <v>84</v>
      </c>
      <c r="C280" s="123"/>
      <c r="D280" s="123" t="s">
        <v>297</v>
      </c>
      <c r="E280" s="125">
        <v>621.89599999999996</v>
      </c>
      <c r="F280" s="126">
        <v>1246</v>
      </c>
      <c r="G280" s="126">
        <v>1246</v>
      </c>
      <c r="H280" s="127">
        <f t="shared" si="36"/>
        <v>1</v>
      </c>
      <c r="I280" s="126">
        <v>1109</v>
      </c>
      <c r="J280" s="133">
        <f t="shared" si="37"/>
        <v>0.12353471596032461</v>
      </c>
      <c r="K280" s="132">
        <f t="shared" si="35"/>
        <v>0</v>
      </c>
    </row>
    <row r="281" spans="1:11" s="111" customFormat="1" ht="15" customHeight="1" x14ac:dyDescent="0.15">
      <c r="A281" s="124"/>
      <c r="B281" s="124"/>
      <c r="C281" s="117" t="s">
        <v>86</v>
      </c>
      <c r="D281" s="123" t="s">
        <v>298</v>
      </c>
      <c r="E281" s="125">
        <v>172.68</v>
      </c>
      <c r="F281" s="126">
        <v>349</v>
      </c>
      <c r="G281" s="126">
        <v>349</v>
      </c>
      <c r="H281" s="127">
        <f t="shared" si="36"/>
        <v>1</v>
      </c>
      <c r="I281" s="126">
        <v>333</v>
      </c>
      <c r="J281" s="133">
        <f t="shared" si="37"/>
        <v>4.8048048048048048E-2</v>
      </c>
      <c r="K281" s="132">
        <f t="shared" si="35"/>
        <v>0</v>
      </c>
    </row>
    <row r="282" spans="1:11" s="111" customFormat="1" ht="15" customHeight="1" x14ac:dyDescent="0.15">
      <c r="A282" s="124"/>
      <c r="B282" s="124"/>
      <c r="C282" s="117" t="s">
        <v>86</v>
      </c>
      <c r="D282" s="123" t="s">
        <v>299</v>
      </c>
      <c r="E282" s="125">
        <v>377.90570000000002</v>
      </c>
      <c r="F282" s="126">
        <v>652</v>
      </c>
      <c r="G282" s="126">
        <v>652</v>
      </c>
      <c r="H282" s="127">
        <f t="shared" si="36"/>
        <v>1</v>
      </c>
      <c r="I282" s="126">
        <v>558</v>
      </c>
      <c r="J282" s="133">
        <f t="shared" si="37"/>
        <v>0.16845878136200718</v>
      </c>
      <c r="K282" s="132">
        <f t="shared" si="35"/>
        <v>0</v>
      </c>
    </row>
    <row r="283" spans="1:11" s="111" customFormat="1" ht="15" customHeight="1" x14ac:dyDescent="0.15">
      <c r="A283" s="124"/>
      <c r="B283" s="124"/>
      <c r="C283" s="117" t="s">
        <v>86</v>
      </c>
      <c r="D283" s="123" t="s">
        <v>300</v>
      </c>
      <c r="E283" s="125">
        <v>71.310299999999998</v>
      </c>
      <c r="F283" s="126">
        <v>104</v>
      </c>
      <c r="G283" s="126">
        <v>104</v>
      </c>
      <c r="H283" s="127">
        <f t="shared" si="36"/>
        <v>1</v>
      </c>
      <c r="I283" s="126">
        <v>71</v>
      </c>
      <c r="J283" s="133">
        <f t="shared" si="37"/>
        <v>0.46478873239436619</v>
      </c>
      <c r="K283" s="132">
        <f t="shared" si="35"/>
        <v>0</v>
      </c>
    </row>
    <row r="284" spans="1:11" s="111" customFormat="1" ht="15" customHeight="1" x14ac:dyDescent="0.15">
      <c r="A284" s="124"/>
      <c r="B284" s="124"/>
      <c r="C284" s="117" t="s">
        <v>86</v>
      </c>
      <c r="D284" s="123" t="s">
        <v>301</v>
      </c>
      <c r="E284" s="135"/>
      <c r="F284" s="126">
        <v>141</v>
      </c>
      <c r="G284" s="126">
        <v>141</v>
      </c>
      <c r="H284" s="127">
        <f t="shared" si="36"/>
        <v>1</v>
      </c>
      <c r="I284" s="126">
        <v>147</v>
      </c>
      <c r="J284" s="133">
        <f t="shared" si="37"/>
        <v>-4.0816326530612242E-2</v>
      </c>
      <c r="K284" s="132">
        <f t="shared" si="35"/>
        <v>0</v>
      </c>
    </row>
    <row r="285" spans="1:11" s="111" customFormat="1" ht="15" customHeight="1" x14ac:dyDescent="0.15">
      <c r="A285" s="124"/>
      <c r="B285" s="115" t="s">
        <v>84</v>
      </c>
      <c r="C285" s="123"/>
      <c r="D285" s="123" t="s">
        <v>302</v>
      </c>
      <c r="E285" s="125">
        <v>2494.261</v>
      </c>
      <c r="F285" s="126">
        <v>2617</v>
      </c>
      <c r="G285" s="126">
        <v>2617</v>
      </c>
      <c r="H285" s="127">
        <f t="shared" si="36"/>
        <v>1</v>
      </c>
      <c r="I285" s="126">
        <v>3101</v>
      </c>
      <c r="J285" s="133">
        <f t="shared" si="37"/>
        <v>-0.1560786842953886</v>
      </c>
      <c r="K285" s="132">
        <f t="shared" si="35"/>
        <v>0</v>
      </c>
    </row>
    <row r="286" spans="1:11" s="111" customFormat="1" ht="15" customHeight="1" x14ac:dyDescent="0.15">
      <c r="A286" s="124"/>
      <c r="B286" s="124"/>
      <c r="C286" s="117" t="s">
        <v>86</v>
      </c>
      <c r="D286" s="123" t="s">
        <v>303</v>
      </c>
      <c r="E286" s="125">
        <v>731.34</v>
      </c>
      <c r="F286" s="126">
        <v>579</v>
      </c>
      <c r="G286" s="126">
        <v>579</v>
      </c>
      <c r="H286" s="127">
        <f t="shared" si="36"/>
        <v>1</v>
      </c>
      <c r="I286" s="126">
        <v>500</v>
      </c>
      <c r="J286" s="133">
        <f t="shared" si="37"/>
        <v>0.158</v>
      </c>
      <c r="K286" s="132">
        <f t="shared" si="35"/>
        <v>0</v>
      </c>
    </row>
    <row r="287" spans="1:11" s="111" customFormat="1" ht="15" customHeight="1" x14ac:dyDescent="0.15">
      <c r="A287" s="124"/>
      <c r="B287" s="124"/>
      <c r="C287" s="117" t="s">
        <v>86</v>
      </c>
      <c r="D287" s="123" t="s">
        <v>304</v>
      </c>
      <c r="E287" s="125">
        <v>686</v>
      </c>
      <c r="F287" s="126">
        <v>697</v>
      </c>
      <c r="G287" s="126">
        <v>697</v>
      </c>
      <c r="H287" s="127">
        <f t="shared" si="36"/>
        <v>1</v>
      </c>
      <c r="I287" s="126">
        <v>870</v>
      </c>
      <c r="J287" s="133">
        <f t="shared" si="37"/>
        <v>-0.19885057471264367</v>
      </c>
      <c r="K287" s="132">
        <f t="shared" si="35"/>
        <v>0</v>
      </c>
    </row>
    <row r="288" spans="1:11" s="111" customFormat="1" ht="15" customHeight="1" x14ac:dyDescent="0.15">
      <c r="A288" s="124"/>
      <c r="B288" s="124"/>
      <c r="C288" s="117" t="s">
        <v>86</v>
      </c>
      <c r="D288" s="123" t="s">
        <v>305</v>
      </c>
      <c r="E288" s="125">
        <v>441.31830000000002</v>
      </c>
      <c r="F288" s="126">
        <v>685</v>
      </c>
      <c r="G288" s="126">
        <v>685</v>
      </c>
      <c r="H288" s="127">
        <f t="shared" si="36"/>
        <v>1</v>
      </c>
      <c r="I288" s="126">
        <v>1145</v>
      </c>
      <c r="J288" s="133">
        <f t="shared" si="37"/>
        <v>-0.40174672489082969</v>
      </c>
      <c r="K288" s="132">
        <f t="shared" si="35"/>
        <v>0</v>
      </c>
    </row>
    <row r="289" spans="1:11" s="111" customFormat="1" ht="15" customHeight="1" x14ac:dyDescent="0.15">
      <c r="A289" s="124"/>
      <c r="B289" s="124"/>
      <c r="C289" s="117" t="s">
        <v>86</v>
      </c>
      <c r="D289" s="123" t="s">
        <v>306</v>
      </c>
      <c r="E289" s="125">
        <v>635.60270000000003</v>
      </c>
      <c r="F289" s="126">
        <v>656</v>
      </c>
      <c r="G289" s="126">
        <v>656</v>
      </c>
      <c r="H289" s="127">
        <f t="shared" si="36"/>
        <v>1</v>
      </c>
      <c r="I289" s="126">
        <v>586</v>
      </c>
      <c r="J289" s="133">
        <f t="shared" si="37"/>
        <v>0.11945392491467577</v>
      </c>
      <c r="K289" s="132">
        <f t="shared" si="35"/>
        <v>0</v>
      </c>
    </row>
    <row r="290" spans="1:11" s="111" customFormat="1" ht="15" customHeight="1" x14ac:dyDescent="0.15">
      <c r="A290" s="124"/>
      <c r="B290" s="115" t="s">
        <v>84</v>
      </c>
      <c r="C290" s="123"/>
      <c r="D290" s="123" t="s">
        <v>307</v>
      </c>
      <c r="E290" s="125">
        <v>2473.2858999999999</v>
      </c>
      <c r="F290" s="126">
        <v>2748</v>
      </c>
      <c r="G290" s="126">
        <v>2748</v>
      </c>
      <c r="H290" s="127">
        <f t="shared" si="36"/>
        <v>1</v>
      </c>
      <c r="I290" s="126">
        <v>3066</v>
      </c>
      <c r="J290" s="133">
        <f t="shared" si="37"/>
        <v>-0.10371819960861056</v>
      </c>
      <c r="K290" s="132">
        <f t="shared" si="35"/>
        <v>0</v>
      </c>
    </row>
    <row r="291" spans="1:11" s="111" customFormat="1" ht="15" customHeight="1" x14ac:dyDescent="0.15">
      <c r="A291" s="124"/>
      <c r="B291" s="124"/>
      <c r="C291" s="117" t="s">
        <v>86</v>
      </c>
      <c r="D291" s="123" t="s">
        <v>87</v>
      </c>
      <c r="E291" s="125">
        <v>161.98740000000001</v>
      </c>
      <c r="F291" s="126">
        <v>173</v>
      </c>
      <c r="G291" s="126">
        <v>173</v>
      </c>
      <c r="H291" s="127">
        <f t="shared" si="36"/>
        <v>1</v>
      </c>
      <c r="I291" s="126">
        <v>114</v>
      </c>
      <c r="J291" s="133">
        <f t="shared" si="37"/>
        <v>0.51754385964912286</v>
      </c>
      <c r="K291" s="132">
        <f t="shared" si="35"/>
        <v>0</v>
      </c>
    </row>
    <row r="292" spans="1:11" s="111" customFormat="1" ht="15" customHeight="1" x14ac:dyDescent="0.15">
      <c r="A292" s="124"/>
      <c r="B292" s="124"/>
      <c r="C292" s="117" t="s">
        <v>86</v>
      </c>
      <c r="D292" s="123" t="s">
        <v>88</v>
      </c>
      <c r="E292" s="125">
        <v>5</v>
      </c>
      <c r="F292" s="126">
        <v>5</v>
      </c>
      <c r="G292" s="126">
        <v>5</v>
      </c>
      <c r="H292" s="127">
        <f t="shared" si="36"/>
        <v>1</v>
      </c>
      <c r="I292" s="126">
        <v>5</v>
      </c>
      <c r="J292" s="133">
        <f t="shared" si="37"/>
        <v>0</v>
      </c>
      <c r="K292" s="132">
        <f t="shared" si="35"/>
        <v>0</v>
      </c>
    </row>
    <row r="293" spans="1:11" s="111" customFormat="1" ht="15" customHeight="1" x14ac:dyDescent="0.15">
      <c r="A293" s="124"/>
      <c r="B293" s="124"/>
      <c r="C293" s="117" t="s">
        <v>86</v>
      </c>
      <c r="D293" s="123" t="s">
        <v>308</v>
      </c>
      <c r="E293" s="125">
        <v>40</v>
      </c>
      <c r="F293" s="126">
        <v>83</v>
      </c>
      <c r="G293" s="126">
        <v>83</v>
      </c>
      <c r="H293" s="127">
        <f t="shared" si="36"/>
        <v>1</v>
      </c>
      <c r="I293" s="126">
        <v>118</v>
      </c>
      <c r="J293" s="133">
        <f t="shared" si="37"/>
        <v>-0.29661016949152541</v>
      </c>
      <c r="K293" s="132">
        <f t="shared" si="35"/>
        <v>0</v>
      </c>
    </row>
    <row r="294" spans="1:11" s="111" customFormat="1" ht="15" customHeight="1" x14ac:dyDescent="0.15">
      <c r="A294" s="124"/>
      <c r="B294" s="124"/>
      <c r="C294" s="117" t="s">
        <v>86</v>
      </c>
      <c r="D294" s="123" t="s">
        <v>309</v>
      </c>
      <c r="E294" s="125">
        <v>104</v>
      </c>
      <c r="F294" s="126">
        <v>144</v>
      </c>
      <c r="G294" s="126">
        <v>144</v>
      </c>
      <c r="H294" s="127">
        <f t="shared" si="36"/>
        <v>1</v>
      </c>
      <c r="I294" s="126">
        <v>169</v>
      </c>
      <c r="J294" s="133">
        <f t="shared" si="37"/>
        <v>-0.14792899408284024</v>
      </c>
      <c r="K294" s="132">
        <f t="shared" si="35"/>
        <v>0</v>
      </c>
    </row>
    <row r="295" spans="1:11" s="111" customFormat="1" ht="15" customHeight="1" x14ac:dyDescent="0.15">
      <c r="A295" s="124"/>
      <c r="B295" s="124"/>
      <c r="C295" s="117" t="s">
        <v>86</v>
      </c>
      <c r="D295" s="123" t="s">
        <v>310</v>
      </c>
      <c r="E295" s="125">
        <v>930</v>
      </c>
      <c r="F295" s="126">
        <v>1030</v>
      </c>
      <c r="G295" s="126">
        <v>1030</v>
      </c>
      <c r="H295" s="127">
        <f t="shared" si="36"/>
        <v>1</v>
      </c>
      <c r="I295" s="126"/>
      <c r="J295" s="133"/>
      <c r="K295" s="132">
        <f t="shared" si="35"/>
        <v>0</v>
      </c>
    </row>
    <row r="296" spans="1:11" s="111" customFormat="1" ht="15" customHeight="1" x14ac:dyDescent="0.15">
      <c r="A296" s="124"/>
      <c r="B296" s="124"/>
      <c r="C296" s="117" t="s">
        <v>86</v>
      </c>
      <c r="D296" s="123" t="s">
        <v>311</v>
      </c>
      <c r="E296" s="125">
        <v>1232.2985000000001</v>
      </c>
      <c r="F296" s="126">
        <v>1313</v>
      </c>
      <c r="G296" s="126">
        <v>1313</v>
      </c>
      <c r="H296" s="127">
        <f t="shared" si="36"/>
        <v>1</v>
      </c>
      <c r="I296" s="126">
        <v>2660</v>
      </c>
      <c r="J296" s="133">
        <f t="shared" ref="J296:J299" si="38">(G296-I296)/I296</f>
        <v>-0.50639097744360906</v>
      </c>
      <c r="K296" s="132">
        <f t="shared" si="35"/>
        <v>0</v>
      </c>
    </row>
    <row r="297" spans="1:11" s="111" customFormat="1" ht="15" customHeight="1" x14ac:dyDescent="0.15">
      <c r="A297" s="124"/>
      <c r="B297" s="115" t="s">
        <v>84</v>
      </c>
      <c r="C297" s="123"/>
      <c r="D297" s="123" t="s">
        <v>312</v>
      </c>
      <c r="E297" s="125">
        <v>100</v>
      </c>
      <c r="F297" s="126">
        <v>819</v>
      </c>
      <c r="G297" s="126">
        <v>819</v>
      </c>
      <c r="H297" s="127">
        <f t="shared" si="36"/>
        <v>1</v>
      </c>
      <c r="I297" s="126">
        <v>1124</v>
      </c>
      <c r="J297" s="133">
        <f t="shared" si="38"/>
        <v>-0.27135231316725977</v>
      </c>
      <c r="K297" s="132">
        <f t="shared" si="35"/>
        <v>0</v>
      </c>
    </row>
    <row r="298" spans="1:11" s="111" customFormat="1" ht="15" customHeight="1" x14ac:dyDescent="0.15">
      <c r="A298" s="124"/>
      <c r="B298" s="115"/>
      <c r="C298" s="117" t="s">
        <v>86</v>
      </c>
      <c r="D298" s="123" t="s">
        <v>313</v>
      </c>
      <c r="E298" s="125">
        <v>100</v>
      </c>
      <c r="F298" s="126">
        <v>600</v>
      </c>
      <c r="G298" s="126">
        <v>600</v>
      </c>
      <c r="H298" s="127">
        <f t="shared" si="36"/>
        <v>1</v>
      </c>
      <c r="I298" s="126">
        <v>1100</v>
      </c>
      <c r="J298" s="133">
        <f t="shared" si="38"/>
        <v>-0.45454545454545453</v>
      </c>
      <c r="K298" s="132">
        <f t="shared" si="35"/>
        <v>0</v>
      </c>
    </row>
    <row r="299" spans="1:11" s="111" customFormat="1" ht="15" customHeight="1" x14ac:dyDescent="0.15">
      <c r="A299" s="124"/>
      <c r="B299" s="124"/>
      <c r="C299" s="117" t="s">
        <v>86</v>
      </c>
      <c r="D299" s="123" t="s">
        <v>314</v>
      </c>
      <c r="E299" s="125"/>
      <c r="F299" s="126">
        <v>74</v>
      </c>
      <c r="G299" s="126">
        <v>74</v>
      </c>
      <c r="H299" s="127">
        <f t="shared" si="36"/>
        <v>1</v>
      </c>
      <c r="I299" s="126">
        <v>24</v>
      </c>
      <c r="J299" s="133">
        <f t="shared" si="38"/>
        <v>2.0833333333333335</v>
      </c>
      <c r="K299" s="132">
        <f t="shared" si="35"/>
        <v>0</v>
      </c>
    </row>
    <row r="300" spans="1:11" s="111" customFormat="1" ht="15" customHeight="1" x14ac:dyDescent="0.15">
      <c r="A300" s="124"/>
      <c r="B300" s="124"/>
      <c r="C300" s="117" t="s">
        <v>86</v>
      </c>
      <c r="D300" s="123" t="s">
        <v>315</v>
      </c>
      <c r="E300" s="125"/>
      <c r="F300" s="126">
        <v>145</v>
      </c>
      <c r="G300" s="126">
        <v>145</v>
      </c>
      <c r="H300" s="127">
        <f t="shared" si="36"/>
        <v>1</v>
      </c>
      <c r="I300" s="126"/>
      <c r="J300" s="133"/>
      <c r="K300" s="132">
        <f t="shared" si="35"/>
        <v>0</v>
      </c>
    </row>
    <row r="301" spans="1:11" s="111" customFormat="1" ht="15" customHeight="1" x14ac:dyDescent="0.15">
      <c r="A301" s="124"/>
      <c r="B301" s="115" t="s">
        <v>84</v>
      </c>
      <c r="C301" s="123"/>
      <c r="D301" s="123" t="s">
        <v>316</v>
      </c>
      <c r="E301" s="125">
        <v>169</v>
      </c>
      <c r="F301" s="126">
        <v>178</v>
      </c>
      <c r="G301" s="126">
        <v>178</v>
      </c>
      <c r="H301" s="127">
        <f t="shared" si="36"/>
        <v>1</v>
      </c>
      <c r="I301" s="126">
        <v>144</v>
      </c>
      <c r="J301" s="133">
        <f t="shared" ref="J301:J330" si="39">(G301-I301)/I301</f>
        <v>0.2361111111111111</v>
      </c>
      <c r="K301" s="132">
        <f t="shared" si="35"/>
        <v>0</v>
      </c>
    </row>
    <row r="302" spans="1:11" s="111" customFormat="1" ht="15" customHeight="1" x14ac:dyDescent="0.15">
      <c r="A302" s="124"/>
      <c r="B302" s="124"/>
      <c r="C302" s="117" t="s">
        <v>86</v>
      </c>
      <c r="D302" s="123" t="s">
        <v>87</v>
      </c>
      <c r="E302" s="125">
        <v>156.5445</v>
      </c>
      <c r="F302" s="126">
        <v>168</v>
      </c>
      <c r="G302" s="126">
        <v>168</v>
      </c>
      <c r="H302" s="127">
        <f t="shared" si="36"/>
        <v>1</v>
      </c>
      <c r="I302" s="126">
        <v>131</v>
      </c>
      <c r="J302" s="133">
        <f t="shared" si="39"/>
        <v>0.28244274809160308</v>
      </c>
      <c r="K302" s="132">
        <f t="shared" si="35"/>
        <v>0</v>
      </c>
    </row>
    <row r="303" spans="1:11" s="111" customFormat="1" ht="15" customHeight="1" x14ac:dyDescent="0.15">
      <c r="A303" s="124"/>
      <c r="B303" s="124"/>
      <c r="C303" s="117" t="s">
        <v>86</v>
      </c>
      <c r="D303" s="123" t="s">
        <v>88</v>
      </c>
      <c r="E303" s="125">
        <v>12.38</v>
      </c>
      <c r="F303" s="126">
        <v>10</v>
      </c>
      <c r="G303" s="126">
        <v>10</v>
      </c>
      <c r="H303" s="127">
        <f t="shared" si="36"/>
        <v>1</v>
      </c>
      <c r="I303" s="126">
        <v>13</v>
      </c>
      <c r="J303" s="133">
        <f t="shared" si="39"/>
        <v>-0.23076923076923078</v>
      </c>
      <c r="K303" s="132">
        <f t="shared" si="35"/>
        <v>0</v>
      </c>
    </row>
    <row r="304" spans="1:11" s="111" customFormat="1" ht="15" customHeight="1" x14ac:dyDescent="0.15">
      <c r="A304" s="124"/>
      <c r="B304" s="115" t="s">
        <v>84</v>
      </c>
      <c r="C304" s="123"/>
      <c r="D304" s="123" t="s">
        <v>317</v>
      </c>
      <c r="E304" s="125">
        <v>7310</v>
      </c>
      <c r="F304" s="126">
        <v>12504</v>
      </c>
      <c r="G304" s="126">
        <v>12504</v>
      </c>
      <c r="H304" s="127">
        <f t="shared" si="36"/>
        <v>1</v>
      </c>
      <c r="I304" s="126">
        <v>11539</v>
      </c>
      <c r="J304" s="133">
        <f t="shared" si="39"/>
        <v>8.3629430626570758E-2</v>
      </c>
      <c r="K304" s="132">
        <f t="shared" si="35"/>
        <v>0</v>
      </c>
    </row>
    <row r="305" spans="1:11" s="111" customFormat="1" ht="15" customHeight="1" x14ac:dyDescent="0.15">
      <c r="A305" s="124"/>
      <c r="B305" s="124"/>
      <c r="C305" s="117" t="s">
        <v>86</v>
      </c>
      <c r="D305" s="123" t="s">
        <v>318</v>
      </c>
      <c r="E305" s="125">
        <v>3140</v>
      </c>
      <c r="F305" s="126">
        <v>600</v>
      </c>
      <c r="G305" s="126">
        <v>600</v>
      </c>
      <c r="H305" s="127">
        <f t="shared" si="36"/>
        <v>1</v>
      </c>
      <c r="I305" s="126">
        <v>4467</v>
      </c>
      <c r="J305" s="133">
        <f t="shared" si="39"/>
        <v>-0.86568166554734727</v>
      </c>
      <c r="K305" s="132">
        <f t="shared" si="35"/>
        <v>0</v>
      </c>
    </row>
    <row r="306" spans="1:11" s="111" customFormat="1" ht="15" customHeight="1" x14ac:dyDescent="0.15">
      <c r="A306" s="124"/>
      <c r="B306" s="124"/>
      <c r="C306" s="117" t="s">
        <v>86</v>
      </c>
      <c r="D306" s="123" t="s">
        <v>319</v>
      </c>
      <c r="E306" s="125">
        <v>4170</v>
      </c>
      <c r="F306" s="126">
        <v>11904</v>
      </c>
      <c r="G306" s="126">
        <v>11904</v>
      </c>
      <c r="H306" s="127">
        <f t="shared" si="36"/>
        <v>1</v>
      </c>
      <c r="I306" s="126">
        <v>7072</v>
      </c>
      <c r="J306" s="133">
        <f t="shared" si="39"/>
        <v>0.68325791855203621</v>
      </c>
      <c r="K306" s="132">
        <f t="shared" si="35"/>
        <v>0</v>
      </c>
    </row>
    <row r="307" spans="1:11" s="111" customFormat="1" ht="15" customHeight="1" x14ac:dyDescent="0.15">
      <c r="A307" s="124"/>
      <c r="B307" s="115" t="s">
        <v>84</v>
      </c>
      <c r="C307" s="123"/>
      <c r="D307" s="123" t="s">
        <v>320</v>
      </c>
      <c r="E307" s="125">
        <v>969.4</v>
      </c>
      <c r="F307" s="126">
        <v>1051</v>
      </c>
      <c r="G307" s="126">
        <v>1051</v>
      </c>
      <c r="H307" s="127">
        <f t="shared" si="36"/>
        <v>1</v>
      </c>
      <c r="I307" s="126">
        <v>933</v>
      </c>
      <c r="J307" s="133">
        <f t="shared" si="39"/>
        <v>0.12647374062165059</v>
      </c>
      <c r="K307" s="132">
        <f t="shared" si="35"/>
        <v>0</v>
      </c>
    </row>
    <row r="308" spans="1:11" s="111" customFormat="1" ht="15" customHeight="1" x14ac:dyDescent="0.15">
      <c r="A308" s="124"/>
      <c r="B308" s="124"/>
      <c r="C308" s="117" t="s">
        <v>86</v>
      </c>
      <c r="D308" s="123" t="s">
        <v>321</v>
      </c>
      <c r="E308" s="125">
        <v>698</v>
      </c>
      <c r="F308" s="126">
        <v>583</v>
      </c>
      <c r="G308" s="126">
        <v>583</v>
      </c>
      <c r="H308" s="127">
        <f t="shared" si="36"/>
        <v>1</v>
      </c>
      <c r="I308" s="126">
        <v>580</v>
      </c>
      <c r="J308" s="133">
        <f t="shared" si="39"/>
        <v>5.1724137931034482E-3</v>
      </c>
      <c r="K308" s="132">
        <f t="shared" si="35"/>
        <v>0</v>
      </c>
    </row>
    <row r="309" spans="1:11" s="111" customFormat="1" ht="15" customHeight="1" x14ac:dyDescent="0.15">
      <c r="A309" s="124"/>
      <c r="B309" s="124"/>
      <c r="C309" s="117" t="s">
        <v>86</v>
      </c>
      <c r="D309" s="123" t="s">
        <v>322</v>
      </c>
      <c r="E309" s="125">
        <v>271.39999999999998</v>
      </c>
      <c r="F309" s="126">
        <v>468</v>
      </c>
      <c r="G309" s="126">
        <v>468</v>
      </c>
      <c r="H309" s="127">
        <f t="shared" si="36"/>
        <v>1</v>
      </c>
      <c r="I309" s="126">
        <v>353</v>
      </c>
      <c r="J309" s="133">
        <f t="shared" si="39"/>
        <v>0.32577903682719545</v>
      </c>
      <c r="K309" s="132">
        <f t="shared" si="35"/>
        <v>0</v>
      </c>
    </row>
    <row r="310" spans="1:11" s="111" customFormat="1" ht="15" customHeight="1" x14ac:dyDescent="0.15">
      <c r="A310" s="124"/>
      <c r="B310" s="115" t="s">
        <v>84</v>
      </c>
      <c r="C310" s="123"/>
      <c r="D310" s="123" t="s">
        <v>323</v>
      </c>
      <c r="E310" s="125">
        <v>3584</v>
      </c>
      <c r="F310" s="126">
        <v>1312</v>
      </c>
      <c r="G310" s="126">
        <v>1312</v>
      </c>
      <c r="H310" s="127">
        <f t="shared" si="36"/>
        <v>1</v>
      </c>
      <c r="I310" s="126">
        <v>2837</v>
      </c>
      <c r="J310" s="133">
        <f t="shared" si="39"/>
        <v>-0.537539654564681</v>
      </c>
      <c r="K310" s="132">
        <f t="shared" si="35"/>
        <v>0</v>
      </c>
    </row>
    <row r="311" spans="1:11" s="111" customFormat="1" ht="15" customHeight="1" x14ac:dyDescent="0.15">
      <c r="A311" s="124"/>
      <c r="B311" s="115"/>
      <c r="C311" s="117" t="s">
        <v>86</v>
      </c>
      <c r="D311" s="123" t="s">
        <v>324</v>
      </c>
      <c r="E311" s="125"/>
      <c r="F311" s="126">
        <v>1312</v>
      </c>
      <c r="G311" s="126">
        <v>1312</v>
      </c>
      <c r="H311" s="127"/>
      <c r="I311" s="126">
        <v>194</v>
      </c>
      <c r="J311" s="133">
        <f t="shared" si="39"/>
        <v>5.7628865979381443</v>
      </c>
      <c r="K311" s="132">
        <f t="shared" si="35"/>
        <v>0</v>
      </c>
    </row>
    <row r="312" spans="1:11" s="111" customFormat="1" ht="15" customHeight="1" x14ac:dyDescent="0.15">
      <c r="A312" s="124"/>
      <c r="B312" s="124"/>
      <c r="C312" s="117" t="s">
        <v>86</v>
      </c>
      <c r="D312" s="123" t="s">
        <v>325</v>
      </c>
      <c r="E312" s="125">
        <v>3584</v>
      </c>
      <c r="F312" s="126"/>
      <c r="G312" s="126"/>
      <c r="H312" s="127" t="e">
        <f t="shared" ref="H312:H320" si="40">G312/F312</f>
        <v>#DIV/0!</v>
      </c>
      <c r="I312" s="126">
        <v>2643</v>
      </c>
      <c r="J312" s="133">
        <f t="shared" si="39"/>
        <v>-1</v>
      </c>
      <c r="K312" s="132">
        <f t="shared" si="35"/>
        <v>0</v>
      </c>
    </row>
    <row r="313" spans="1:11" s="111" customFormat="1" ht="15" customHeight="1" x14ac:dyDescent="0.15">
      <c r="A313" s="124"/>
      <c r="B313" s="115" t="s">
        <v>84</v>
      </c>
      <c r="C313" s="123"/>
      <c r="D313" s="123" t="s">
        <v>326</v>
      </c>
      <c r="E313" s="125">
        <v>106.82</v>
      </c>
      <c r="F313" s="126">
        <v>47</v>
      </c>
      <c r="G313" s="126">
        <v>47</v>
      </c>
      <c r="H313" s="127">
        <f t="shared" si="40"/>
        <v>1</v>
      </c>
      <c r="I313" s="126">
        <v>107</v>
      </c>
      <c r="J313" s="133">
        <f t="shared" si="39"/>
        <v>-0.56074766355140182</v>
      </c>
      <c r="K313" s="132">
        <f t="shared" si="35"/>
        <v>0</v>
      </c>
    </row>
    <row r="314" spans="1:11" s="111" customFormat="1" ht="15" customHeight="1" x14ac:dyDescent="0.15">
      <c r="A314" s="124"/>
      <c r="B314" s="124"/>
      <c r="C314" s="117" t="s">
        <v>86</v>
      </c>
      <c r="D314" s="123" t="s">
        <v>327</v>
      </c>
      <c r="E314" s="125">
        <v>106.82</v>
      </c>
      <c r="F314" s="126">
        <v>47</v>
      </c>
      <c r="G314" s="126">
        <v>47</v>
      </c>
      <c r="H314" s="127">
        <f t="shared" si="40"/>
        <v>1</v>
      </c>
      <c r="I314" s="126">
        <v>107</v>
      </c>
      <c r="J314" s="133">
        <f t="shared" si="39"/>
        <v>-0.56074766355140182</v>
      </c>
      <c r="K314" s="132">
        <f t="shared" si="35"/>
        <v>0</v>
      </c>
    </row>
    <row r="315" spans="1:11" s="111" customFormat="1" ht="15" customHeight="1" x14ac:dyDescent="0.15">
      <c r="A315" s="124"/>
      <c r="B315" s="115" t="s">
        <v>84</v>
      </c>
      <c r="C315" s="123"/>
      <c r="D315" s="123" t="s">
        <v>328</v>
      </c>
      <c r="E315" s="125">
        <v>30675.8</v>
      </c>
      <c r="F315" s="126">
        <v>39524</v>
      </c>
      <c r="G315" s="126">
        <v>39524</v>
      </c>
      <c r="H315" s="127">
        <f t="shared" si="40"/>
        <v>1</v>
      </c>
      <c r="I315" s="126">
        <v>45930</v>
      </c>
      <c r="J315" s="133">
        <f t="shared" si="39"/>
        <v>-0.13947311125625952</v>
      </c>
      <c r="K315" s="132">
        <f t="shared" si="35"/>
        <v>0</v>
      </c>
    </row>
    <row r="316" spans="1:11" s="111" customFormat="1" ht="15" customHeight="1" x14ac:dyDescent="0.15">
      <c r="A316" s="124"/>
      <c r="B316" s="124"/>
      <c r="C316" s="117" t="s">
        <v>86</v>
      </c>
      <c r="D316" s="136" t="s">
        <v>329</v>
      </c>
      <c r="E316" s="125">
        <v>13388</v>
      </c>
      <c r="F316" s="126">
        <v>21122</v>
      </c>
      <c r="G316" s="126">
        <v>21122</v>
      </c>
      <c r="H316" s="127">
        <f t="shared" si="40"/>
        <v>1</v>
      </c>
      <c r="I316" s="126">
        <v>29836</v>
      </c>
      <c r="J316" s="133">
        <f t="shared" si="39"/>
        <v>-0.2920632792599544</v>
      </c>
      <c r="K316" s="132">
        <f t="shared" si="35"/>
        <v>0</v>
      </c>
    </row>
    <row r="317" spans="1:11" s="111" customFormat="1" ht="15" customHeight="1" x14ac:dyDescent="0.15">
      <c r="A317" s="124"/>
      <c r="B317" s="124"/>
      <c r="C317" s="117" t="s">
        <v>86</v>
      </c>
      <c r="D317" s="136" t="s">
        <v>330</v>
      </c>
      <c r="E317" s="125">
        <v>16902.8</v>
      </c>
      <c r="F317" s="126">
        <v>18210</v>
      </c>
      <c r="G317" s="126">
        <v>18210</v>
      </c>
      <c r="H317" s="127">
        <f t="shared" si="40"/>
        <v>1</v>
      </c>
      <c r="I317" s="126">
        <v>15778</v>
      </c>
      <c r="J317" s="133">
        <f t="shared" si="39"/>
        <v>0.15413867410318163</v>
      </c>
      <c r="K317" s="132">
        <f t="shared" si="35"/>
        <v>0</v>
      </c>
    </row>
    <row r="318" spans="1:11" s="111" customFormat="1" ht="15" customHeight="1" x14ac:dyDescent="0.15">
      <c r="A318" s="124"/>
      <c r="B318" s="124"/>
      <c r="C318" s="117" t="s">
        <v>86</v>
      </c>
      <c r="D318" s="136" t="s">
        <v>331</v>
      </c>
      <c r="E318" s="125">
        <v>385</v>
      </c>
      <c r="F318" s="126">
        <v>192</v>
      </c>
      <c r="G318" s="126">
        <v>192</v>
      </c>
      <c r="H318" s="127">
        <f t="shared" si="40"/>
        <v>1</v>
      </c>
      <c r="I318" s="126">
        <v>316</v>
      </c>
      <c r="J318" s="133">
        <f t="shared" si="39"/>
        <v>-0.39240506329113922</v>
      </c>
      <c r="K318" s="132">
        <f t="shared" si="35"/>
        <v>0</v>
      </c>
    </row>
    <row r="319" spans="1:11" s="111" customFormat="1" ht="15" customHeight="1" x14ac:dyDescent="0.15">
      <c r="A319" s="124"/>
      <c r="B319" s="115" t="s">
        <v>84</v>
      </c>
      <c r="C319" s="123"/>
      <c r="D319" s="123" t="s">
        <v>332</v>
      </c>
      <c r="E319" s="125">
        <v>236.4093</v>
      </c>
      <c r="F319" s="126">
        <v>218</v>
      </c>
      <c r="G319" s="126">
        <v>218</v>
      </c>
      <c r="H319" s="127">
        <f t="shared" si="40"/>
        <v>1</v>
      </c>
      <c r="I319" s="126">
        <v>1271</v>
      </c>
      <c r="J319" s="133">
        <f t="shared" si="39"/>
        <v>-0.82848151062155784</v>
      </c>
      <c r="K319" s="132">
        <f t="shared" si="35"/>
        <v>0</v>
      </c>
    </row>
    <row r="320" spans="1:11" s="111" customFormat="1" ht="15" customHeight="1" x14ac:dyDescent="0.15">
      <c r="A320" s="124"/>
      <c r="B320" s="124"/>
      <c r="C320" s="117" t="s">
        <v>86</v>
      </c>
      <c r="D320" s="123" t="s">
        <v>333</v>
      </c>
      <c r="E320" s="125">
        <v>236.4093</v>
      </c>
      <c r="F320" s="126">
        <v>218</v>
      </c>
      <c r="G320" s="126">
        <v>218</v>
      </c>
      <c r="H320" s="127">
        <f t="shared" si="40"/>
        <v>1</v>
      </c>
      <c r="I320" s="126">
        <v>1054</v>
      </c>
      <c r="J320" s="133">
        <f t="shared" si="39"/>
        <v>-0.79316888045540801</v>
      </c>
      <c r="K320" s="132">
        <f t="shared" si="35"/>
        <v>0</v>
      </c>
    </row>
    <row r="321" spans="1:11" s="111" customFormat="1" ht="15" customHeight="1" x14ac:dyDescent="0.15">
      <c r="A321" s="124"/>
      <c r="B321" s="124"/>
      <c r="C321" s="117" t="s">
        <v>86</v>
      </c>
      <c r="D321" s="123" t="s">
        <v>334</v>
      </c>
      <c r="E321" s="125"/>
      <c r="F321" s="126"/>
      <c r="G321" s="126"/>
      <c r="H321" s="127"/>
      <c r="I321" s="126">
        <v>217</v>
      </c>
      <c r="J321" s="133">
        <f t="shared" si="39"/>
        <v>-1</v>
      </c>
      <c r="K321" s="132">
        <f t="shared" si="35"/>
        <v>0</v>
      </c>
    </row>
    <row r="322" spans="1:11" s="111" customFormat="1" ht="15" customHeight="1" x14ac:dyDescent="0.15">
      <c r="A322" s="124"/>
      <c r="B322" s="115" t="s">
        <v>84</v>
      </c>
      <c r="C322" s="123"/>
      <c r="D322" s="123" t="s">
        <v>335</v>
      </c>
      <c r="E322" s="125">
        <v>740.08579999999995</v>
      </c>
      <c r="F322" s="126">
        <v>4739</v>
      </c>
      <c r="G322" s="126">
        <v>4739</v>
      </c>
      <c r="H322" s="127">
        <f t="shared" ref="H322:H363" si="41">G322/F322</f>
        <v>1</v>
      </c>
      <c r="I322" s="126">
        <v>590</v>
      </c>
      <c r="J322" s="133">
        <f t="shared" si="39"/>
        <v>7.0322033898305083</v>
      </c>
      <c r="K322" s="132">
        <f t="shared" si="35"/>
        <v>0</v>
      </c>
    </row>
    <row r="323" spans="1:11" s="111" customFormat="1" ht="15" customHeight="1" x14ac:dyDescent="0.15">
      <c r="A323" s="115"/>
      <c r="B323" s="124"/>
      <c r="C323" s="117" t="s">
        <v>86</v>
      </c>
      <c r="D323" s="123" t="s">
        <v>336</v>
      </c>
      <c r="E323" s="125">
        <v>740.08579999999995</v>
      </c>
      <c r="F323" s="126">
        <v>4739</v>
      </c>
      <c r="G323" s="126">
        <v>4739</v>
      </c>
      <c r="H323" s="127">
        <f t="shared" si="41"/>
        <v>1</v>
      </c>
      <c r="I323" s="126">
        <v>590</v>
      </c>
      <c r="J323" s="133">
        <f t="shared" si="39"/>
        <v>7.0322033898305083</v>
      </c>
      <c r="K323" s="132">
        <f t="shared" si="35"/>
        <v>0</v>
      </c>
    </row>
    <row r="324" spans="1:11" s="111" customFormat="1" ht="15" customHeight="1" x14ac:dyDescent="0.15">
      <c r="A324" s="115" t="s">
        <v>82</v>
      </c>
      <c r="B324" s="115"/>
      <c r="C324" s="123"/>
      <c r="D324" s="123" t="s">
        <v>337</v>
      </c>
      <c r="E324" s="120">
        <v>36389.998099999997</v>
      </c>
      <c r="F324" s="121">
        <v>84219</v>
      </c>
      <c r="G324" s="121">
        <v>84219</v>
      </c>
      <c r="H324" s="122">
        <f t="shared" si="41"/>
        <v>1</v>
      </c>
      <c r="I324" s="121">
        <f>85191+3980</f>
        <v>89171</v>
      </c>
      <c r="J324" s="131">
        <f t="shared" si="39"/>
        <v>-5.5533749761693826E-2</v>
      </c>
      <c r="K324" s="132">
        <f t="shared" si="35"/>
        <v>0</v>
      </c>
    </row>
    <row r="325" spans="1:11" s="111" customFormat="1" ht="15" customHeight="1" x14ac:dyDescent="0.15">
      <c r="A325" s="124"/>
      <c r="B325" s="115" t="s">
        <v>84</v>
      </c>
      <c r="C325" s="123"/>
      <c r="D325" s="123" t="s">
        <v>338</v>
      </c>
      <c r="E325" s="125">
        <v>2049.0709999999999</v>
      </c>
      <c r="F325" s="126">
        <v>4359</v>
      </c>
      <c r="G325" s="126">
        <v>4359</v>
      </c>
      <c r="H325" s="127">
        <f t="shared" si="41"/>
        <v>1</v>
      </c>
      <c r="I325" s="126">
        <v>1254</v>
      </c>
      <c r="J325" s="133">
        <f t="shared" si="39"/>
        <v>2.4760765550239237</v>
      </c>
      <c r="K325" s="132">
        <f t="shared" ref="K325:K388" si="42">F325-G325</f>
        <v>0</v>
      </c>
    </row>
    <row r="326" spans="1:11" s="111" customFormat="1" ht="15" customHeight="1" x14ac:dyDescent="0.15">
      <c r="A326" s="124"/>
      <c r="B326" s="124"/>
      <c r="C326" s="117" t="s">
        <v>86</v>
      </c>
      <c r="D326" s="123" t="s">
        <v>87</v>
      </c>
      <c r="E326" s="125">
        <v>1764.5385000000001</v>
      </c>
      <c r="F326" s="126">
        <v>4053</v>
      </c>
      <c r="G326" s="126">
        <v>4053</v>
      </c>
      <c r="H326" s="127">
        <f t="shared" si="41"/>
        <v>1</v>
      </c>
      <c r="I326" s="126">
        <v>432</v>
      </c>
      <c r="J326" s="133">
        <f t="shared" si="39"/>
        <v>8.3819444444444446</v>
      </c>
      <c r="K326" s="132">
        <f t="shared" si="42"/>
        <v>0</v>
      </c>
    </row>
    <row r="327" spans="1:11" s="111" customFormat="1" ht="15" customHeight="1" x14ac:dyDescent="0.15">
      <c r="A327" s="124"/>
      <c r="B327" s="124"/>
      <c r="C327" s="117" t="s">
        <v>86</v>
      </c>
      <c r="D327" s="123" t="s">
        <v>88</v>
      </c>
      <c r="E327" s="125">
        <v>284.53250000000003</v>
      </c>
      <c r="F327" s="126">
        <v>306</v>
      </c>
      <c r="G327" s="126">
        <v>306</v>
      </c>
      <c r="H327" s="127">
        <f t="shared" si="41"/>
        <v>1</v>
      </c>
      <c r="I327" s="126">
        <v>822</v>
      </c>
      <c r="J327" s="133">
        <f t="shared" si="39"/>
        <v>-0.62773722627737227</v>
      </c>
      <c r="K327" s="132">
        <f t="shared" si="42"/>
        <v>0</v>
      </c>
    </row>
    <row r="328" spans="1:11" s="111" customFormat="1" ht="15" customHeight="1" x14ac:dyDescent="0.15">
      <c r="A328" s="124"/>
      <c r="B328" s="115" t="s">
        <v>84</v>
      </c>
      <c r="C328" s="123"/>
      <c r="D328" s="123" t="s">
        <v>339</v>
      </c>
      <c r="E328" s="125">
        <v>4403.7506999999996</v>
      </c>
      <c r="F328" s="126">
        <v>4837</v>
      </c>
      <c r="G328" s="126">
        <v>4837</v>
      </c>
      <c r="H328" s="127">
        <f t="shared" si="41"/>
        <v>1</v>
      </c>
      <c r="I328" s="126">
        <v>7481</v>
      </c>
      <c r="J328" s="133">
        <f t="shared" si="39"/>
        <v>-0.35342868600454486</v>
      </c>
      <c r="K328" s="132">
        <f t="shared" si="42"/>
        <v>0</v>
      </c>
    </row>
    <row r="329" spans="1:11" s="111" customFormat="1" ht="15" customHeight="1" x14ac:dyDescent="0.15">
      <c r="A329" s="124"/>
      <c r="B329" s="124"/>
      <c r="C329" s="117" t="s">
        <v>86</v>
      </c>
      <c r="D329" s="123" t="s">
        <v>340</v>
      </c>
      <c r="E329" s="125">
        <v>2676.9146999999998</v>
      </c>
      <c r="F329" s="126">
        <v>2838</v>
      </c>
      <c r="G329" s="126">
        <v>2838</v>
      </c>
      <c r="H329" s="127">
        <f t="shared" si="41"/>
        <v>1</v>
      </c>
      <c r="I329" s="126">
        <v>4376</v>
      </c>
      <c r="J329" s="133">
        <f t="shared" si="39"/>
        <v>-0.35146252285191953</v>
      </c>
      <c r="K329" s="132">
        <f t="shared" si="42"/>
        <v>0</v>
      </c>
    </row>
    <row r="330" spans="1:11" s="111" customFormat="1" ht="15" customHeight="1" x14ac:dyDescent="0.15">
      <c r="A330" s="124"/>
      <c r="B330" s="124"/>
      <c r="C330" s="117" t="s">
        <v>86</v>
      </c>
      <c r="D330" s="123" t="s">
        <v>341</v>
      </c>
      <c r="E330" s="125">
        <v>1460.616</v>
      </c>
      <c r="F330" s="126">
        <v>1461</v>
      </c>
      <c r="G330" s="126">
        <v>1461</v>
      </c>
      <c r="H330" s="127">
        <f t="shared" si="41"/>
        <v>1</v>
      </c>
      <c r="I330" s="126">
        <v>2404</v>
      </c>
      <c r="J330" s="133">
        <f t="shared" si="39"/>
        <v>-0.3922628951747088</v>
      </c>
      <c r="K330" s="132">
        <f t="shared" si="42"/>
        <v>0</v>
      </c>
    </row>
    <row r="331" spans="1:11" s="111" customFormat="1" ht="15" customHeight="1" x14ac:dyDescent="0.15">
      <c r="A331" s="124"/>
      <c r="B331" s="124"/>
      <c r="C331" s="117" t="s">
        <v>86</v>
      </c>
      <c r="D331" s="123" t="s">
        <v>342</v>
      </c>
      <c r="E331" s="125">
        <v>132.19200000000001</v>
      </c>
      <c r="F331" s="126">
        <v>132</v>
      </c>
      <c r="G331" s="126">
        <v>132</v>
      </c>
      <c r="H331" s="127">
        <f t="shared" si="41"/>
        <v>1</v>
      </c>
      <c r="I331" s="126"/>
      <c r="J331" s="133"/>
      <c r="K331" s="132">
        <f t="shared" si="42"/>
        <v>0</v>
      </c>
    </row>
    <row r="332" spans="1:11" s="111" customFormat="1" ht="15" customHeight="1" x14ac:dyDescent="0.15">
      <c r="A332" s="124"/>
      <c r="B332" s="124"/>
      <c r="C332" s="117" t="s">
        <v>86</v>
      </c>
      <c r="D332" s="123" t="s">
        <v>343</v>
      </c>
      <c r="E332" s="125">
        <v>134.02799999999999</v>
      </c>
      <c r="F332" s="126">
        <v>134</v>
      </c>
      <c r="G332" s="126">
        <v>134</v>
      </c>
      <c r="H332" s="127">
        <f t="shared" si="41"/>
        <v>1</v>
      </c>
      <c r="I332" s="126">
        <v>119</v>
      </c>
      <c r="J332" s="133">
        <f t="shared" ref="J332:J344" si="43">(G332-I332)/I332</f>
        <v>0.12605042016806722</v>
      </c>
      <c r="K332" s="132">
        <f t="shared" si="42"/>
        <v>0</v>
      </c>
    </row>
    <row r="333" spans="1:11" s="111" customFormat="1" ht="15" customHeight="1" x14ac:dyDescent="0.15">
      <c r="A333" s="124"/>
      <c r="B333" s="124"/>
      <c r="C333" s="117" t="s">
        <v>86</v>
      </c>
      <c r="D333" s="123" t="s">
        <v>344</v>
      </c>
      <c r="E333" s="125"/>
      <c r="F333" s="126">
        <v>272</v>
      </c>
      <c r="G333" s="126">
        <v>272</v>
      </c>
      <c r="H333" s="127">
        <f t="shared" si="41"/>
        <v>1</v>
      </c>
      <c r="I333" s="126">
        <v>582</v>
      </c>
      <c r="J333" s="133">
        <f t="shared" si="43"/>
        <v>-0.53264604810996563</v>
      </c>
      <c r="K333" s="132">
        <f t="shared" si="42"/>
        <v>0</v>
      </c>
    </row>
    <row r="334" spans="1:11" s="111" customFormat="1" ht="15" customHeight="1" x14ac:dyDescent="0.15">
      <c r="A334" s="124"/>
      <c r="B334" s="115" t="s">
        <v>84</v>
      </c>
      <c r="C334" s="123"/>
      <c r="D334" s="123" t="s">
        <v>345</v>
      </c>
      <c r="E334" s="125">
        <v>6364</v>
      </c>
      <c r="F334" s="126">
        <v>6074</v>
      </c>
      <c r="G334" s="126">
        <v>6074</v>
      </c>
      <c r="H334" s="127">
        <f t="shared" si="41"/>
        <v>1</v>
      </c>
      <c r="I334" s="126">
        <v>6802</v>
      </c>
      <c r="J334" s="133">
        <f t="shared" si="43"/>
        <v>-0.10702734489855925</v>
      </c>
      <c r="K334" s="132">
        <f t="shared" si="42"/>
        <v>0</v>
      </c>
    </row>
    <row r="335" spans="1:11" s="111" customFormat="1" ht="15" customHeight="1" x14ac:dyDescent="0.15">
      <c r="A335" s="124"/>
      <c r="B335" s="124"/>
      <c r="C335" s="117" t="s">
        <v>86</v>
      </c>
      <c r="D335" s="123" t="s">
        <v>346</v>
      </c>
      <c r="E335" s="125">
        <v>896.88</v>
      </c>
      <c r="F335" s="126">
        <v>897</v>
      </c>
      <c r="G335" s="126">
        <v>897</v>
      </c>
      <c r="H335" s="127">
        <f t="shared" si="41"/>
        <v>1</v>
      </c>
      <c r="I335" s="126">
        <v>932</v>
      </c>
      <c r="J335" s="133">
        <f t="shared" si="43"/>
        <v>-3.755364806866953E-2</v>
      </c>
      <c r="K335" s="132">
        <f t="shared" si="42"/>
        <v>0</v>
      </c>
    </row>
    <row r="336" spans="1:11" s="111" customFormat="1" ht="15" customHeight="1" x14ac:dyDescent="0.15">
      <c r="A336" s="124"/>
      <c r="B336" s="124"/>
      <c r="C336" s="117" t="s">
        <v>86</v>
      </c>
      <c r="D336" s="123" t="s">
        <v>347</v>
      </c>
      <c r="E336" s="125">
        <v>4611.9759999999997</v>
      </c>
      <c r="F336" s="126">
        <v>3398</v>
      </c>
      <c r="G336" s="126">
        <v>3398</v>
      </c>
      <c r="H336" s="127">
        <f t="shared" si="41"/>
        <v>1</v>
      </c>
      <c r="I336" s="126">
        <v>4102</v>
      </c>
      <c r="J336" s="133">
        <f t="shared" si="43"/>
        <v>-0.17162359824475865</v>
      </c>
      <c r="K336" s="132">
        <f t="shared" si="42"/>
        <v>0</v>
      </c>
    </row>
    <row r="337" spans="1:11" s="111" customFormat="1" ht="15" customHeight="1" x14ac:dyDescent="0.15">
      <c r="A337" s="124"/>
      <c r="B337" s="124"/>
      <c r="C337" s="117" t="s">
        <v>86</v>
      </c>
      <c r="D337" s="123" t="s">
        <v>348</v>
      </c>
      <c r="E337" s="125">
        <v>855</v>
      </c>
      <c r="F337" s="126">
        <v>1779</v>
      </c>
      <c r="G337" s="126">
        <v>1779</v>
      </c>
      <c r="H337" s="127">
        <f t="shared" si="41"/>
        <v>1</v>
      </c>
      <c r="I337" s="126">
        <v>1768</v>
      </c>
      <c r="J337" s="133">
        <f t="shared" si="43"/>
        <v>6.2217194570135742E-3</v>
      </c>
      <c r="K337" s="132">
        <f t="shared" si="42"/>
        <v>0</v>
      </c>
    </row>
    <row r="338" spans="1:11" s="111" customFormat="1" ht="15" customHeight="1" x14ac:dyDescent="0.15">
      <c r="A338" s="124"/>
      <c r="B338" s="115" t="s">
        <v>84</v>
      </c>
      <c r="C338" s="123"/>
      <c r="D338" s="123" t="s">
        <v>349</v>
      </c>
      <c r="E338" s="125">
        <v>9126.0231000000003</v>
      </c>
      <c r="F338" s="126">
        <v>15124</v>
      </c>
      <c r="G338" s="126">
        <v>15124</v>
      </c>
      <c r="H338" s="127">
        <f t="shared" si="41"/>
        <v>1</v>
      </c>
      <c r="I338" s="126">
        <v>8917</v>
      </c>
      <c r="J338" s="133">
        <f t="shared" si="43"/>
        <v>0.69608612762139732</v>
      </c>
      <c r="K338" s="132">
        <f t="shared" si="42"/>
        <v>0</v>
      </c>
    </row>
    <row r="339" spans="1:11" s="111" customFormat="1" ht="15" customHeight="1" x14ac:dyDescent="0.15">
      <c r="A339" s="124"/>
      <c r="B339" s="124"/>
      <c r="C339" s="117" t="s">
        <v>86</v>
      </c>
      <c r="D339" s="123" t="s">
        <v>350</v>
      </c>
      <c r="E339" s="125">
        <v>956.61839999999995</v>
      </c>
      <c r="F339" s="126">
        <v>1030</v>
      </c>
      <c r="G339" s="126">
        <v>1030</v>
      </c>
      <c r="H339" s="127">
        <f t="shared" si="41"/>
        <v>1</v>
      </c>
      <c r="I339" s="126">
        <v>817</v>
      </c>
      <c r="J339" s="133">
        <f t="shared" si="43"/>
        <v>0.26070991432068541</v>
      </c>
      <c r="K339" s="132">
        <f t="shared" si="42"/>
        <v>0</v>
      </c>
    </row>
    <row r="340" spans="1:11" s="111" customFormat="1" ht="15" customHeight="1" x14ac:dyDescent="0.15">
      <c r="A340" s="124"/>
      <c r="B340" s="124"/>
      <c r="C340" s="117" t="s">
        <v>86</v>
      </c>
      <c r="D340" s="123" t="s">
        <v>351</v>
      </c>
      <c r="E340" s="125">
        <v>443.37029999999999</v>
      </c>
      <c r="F340" s="126">
        <v>445</v>
      </c>
      <c r="G340" s="126">
        <v>445</v>
      </c>
      <c r="H340" s="127">
        <f t="shared" si="41"/>
        <v>1</v>
      </c>
      <c r="I340" s="126">
        <v>355</v>
      </c>
      <c r="J340" s="133">
        <f t="shared" si="43"/>
        <v>0.25352112676056338</v>
      </c>
      <c r="K340" s="132">
        <f t="shared" si="42"/>
        <v>0</v>
      </c>
    </row>
    <row r="341" spans="1:11" s="111" customFormat="1" ht="15" customHeight="1" x14ac:dyDescent="0.15">
      <c r="A341" s="124"/>
      <c r="B341" s="124"/>
      <c r="C341" s="117" t="s">
        <v>86</v>
      </c>
      <c r="D341" s="123" t="s">
        <v>352</v>
      </c>
      <c r="E341" s="125">
        <v>1313.8244</v>
      </c>
      <c r="F341" s="126">
        <v>1249</v>
      </c>
      <c r="G341" s="126">
        <v>1249</v>
      </c>
      <c r="H341" s="127">
        <f t="shared" si="41"/>
        <v>1</v>
      </c>
      <c r="I341" s="126">
        <v>1206</v>
      </c>
      <c r="J341" s="133">
        <f t="shared" si="43"/>
        <v>3.5655058043117742E-2</v>
      </c>
      <c r="K341" s="132">
        <f t="shared" si="42"/>
        <v>0</v>
      </c>
    </row>
    <row r="342" spans="1:11" s="111" customFormat="1" ht="15" customHeight="1" x14ac:dyDescent="0.15">
      <c r="A342" s="124"/>
      <c r="B342" s="124"/>
      <c r="C342" s="117" t="s">
        <v>86</v>
      </c>
      <c r="D342" s="123" t="s">
        <v>353</v>
      </c>
      <c r="E342" s="125">
        <v>40</v>
      </c>
      <c r="F342" s="126">
        <v>40</v>
      </c>
      <c r="G342" s="126">
        <v>40</v>
      </c>
      <c r="H342" s="127">
        <f t="shared" si="41"/>
        <v>1</v>
      </c>
      <c r="I342" s="126">
        <v>138</v>
      </c>
      <c r="J342" s="133">
        <f t="shared" si="43"/>
        <v>-0.71014492753623193</v>
      </c>
      <c r="K342" s="132">
        <f t="shared" si="42"/>
        <v>0</v>
      </c>
    </row>
    <row r="343" spans="1:11" s="111" customFormat="1" ht="15" customHeight="1" x14ac:dyDescent="0.15">
      <c r="A343" s="124"/>
      <c r="B343" s="124"/>
      <c r="C343" s="117" t="s">
        <v>86</v>
      </c>
      <c r="D343" s="123" t="s">
        <v>354</v>
      </c>
      <c r="E343" s="125">
        <v>5369.2</v>
      </c>
      <c r="F343" s="126">
        <v>6039</v>
      </c>
      <c r="G343" s="126">
        <v>6039</v>
      </c>
      <c r="H343" s="127">
        <f t="shared" si="41"/>
        <v>1</v>
      </c>
      <c r="I343" s="126">
        <v>5514</v>
      </c>
      <c r="J343" s="133">
        <f t="shared" si="43"/>
        <v>9.5212187159956468E-2</v>
      </c>
      <c r="K343" s="132">
        <f t="shared" si="42"/>
        <v>0</v>
      </c>
    </row>
    <row r="344" spans="1:11" s="111" customFormat="1" ht="15" customHeight="1" x14ac:dyDescent="0.15">
      <c r="A344" s="124"/>
      <c r="B344" s="124"/>
      <c r="C344" s="117" t="s">
        <v>86</v>
      </c>
      <c r="D344" s="123" t="s">
        <v>355</v>
      </c>
      <c r="E344" s="125">
        <v>1003.01</v>
      </c>
      <c r="F344" s="126">
        <v>1321</v>
      </c>
      <c r="G344" s="126">
        <v>1321</v>
      </c>
      <c r="H344" s="127">
        <f t="shared" si="41"/>
        <v>1</v>
      </c>
      <c r="I344" s="126">
        <v>887</v>
      </c>
      <c r="J344" s="133">
        <f t="shared" si="43"/>
        <v>0.48928974069898534</v>
      </c>
      <c r="K344" s="132">
        <f t="shared" si="42"/>
        <v>0</v>
      </c>
    </row>
    <row r="345" spans="1:11" s="111" customFormat="1" ht="15" customHeight="1" x14ac:dyDescent="0.15">
      <c r="A345" s="124"/>
      <c r="B345" s="124"/>
      <c r="C345" s="117" t="s">
        <v>86</v>
      </c>
      <c r="D345" s="123" t="s">
        <v>356</v>
      </c>
      <c r="E345" s="125"/>
      <c r="F345" s="126">
        <v>5000</v>
      </c>
      <c r="G345" s="126">
        <v>5000</v>
      </c>
      <c r="H345" s="127">
        <f t="shared" si="41"/>
        <v>1</v>
      </c>
      <c r="I345" s="126"/>
      <c r="J345" s="133"/>
      <c r="K345" s="132">
        <f t="shared" si="42"/>
        <v>0</v>
      </c>
    </row>
    <row r="346" spans="1:11" s="111" customFormat="1" ht="15" customHeight="1" x14ac:dyDescent="0.15">
      <c r="A346" s="124"/>
      <c r="B346" s="115" t="s">
        <v>84</v>
      </c>
      <c r="C346" s="117"/>
      <c r="D346" s="123" t="s">
        <v>357</v>
      </c>
      <c r="E346" s="125"/>
      <c r="F346" s="126">
        <v>76</v>
      </c>
      <c r="G346" s="126">
        <v>76</v>
      </c>
      <c r="H346" s="127">
        <f t="shared" si="41"/>
        <v>1</v>
      </c>
      <c r="I346" s="126">
        <v>70</v>
      </c>
      <c r="J346" s="133">
        <f t="shared" ref="J346:J366" si="44">(G346-I346)/I346</f>
        <v>8.5714285714285715E-2</v>
      </c>
      <c r="K346" s="132">
        <f t="shared" si="42"/>
        <v>0</v>
      </c>
    </row>
    <row r="347" spans="1:11" s="111" customFormat="1" ht="15" customHeight="1" x14ac:dyDescent="0.15">
      <c r="A347" s="124"/>
      <c r="B347" s="124"/>
      <c r="C347" s="117" t="s">
        <v>86</v>
      </c>
      <c r="D347" s="123" t="s">
        <v>358</v>
      </c>
      <c r="E347" s="125"/>
      <c r="F347" s="126">
        <v>76</v>
      </c>
      <c r="G347" s="126">
        <v>76</v>
      </c>
      <c r="H347" s="127">
        <f t="shared" si="41"/>
        <v>1</v>
      </c>
      <c r="I347" s="126">
        <v>70</v>
      </c>
      <c r="J347" s="133">
        <f t="shared" si="44"/>
        <v>8.5714285714285715E-2</v>
      </c>
      <c r="K347" s="132">
        <f t="shared" si="42"/>
        <v>0</v>
      </c>
    </row>
    <row r="348" spans="1:11" s="111" customFormat="1" ht="15" customHeight="1" x14ac:dyDescent="0.15">
      <c r="A348" s="124"/>
      <c r="B348" s="115" t="s">
        <v>84</v>
      </c>
      <c r="C348" s="123"/>
      <c r="D348" s="123" t="s">
        <v>359</v>
      </c>
      <c r="E348" s="125">
        <v>4286</v>
      </c>
      <c r="F348" s="126">
        <v>3485</v>
      </c>
      <c r="G348" s="126">
        <v>3485</v>
      </c>
      <c r="H348" s="127">
        <f t="shared" si="41"/>
        <v>1</v>
      </c>
      <c r="I348" s="126">
        <v>5683</v>
      </c>
      <c r="J348" s="133">
        <f t="shared" si="44"/>
        <v>-0.38676755234911137</v>
      </c>
      <c r="K348" s="132">
        <f t="shared" si="42"/>
        <v>0</v>
      </c>
    </row>
    <row r="349" spans="1:11" s="111" customFormat="1" ht="15" customHeight="1" x14ac:dyDescent="0.15">
      <c r="A349" s="124"/>
      <c r="B349" s="124"/>
      <c r="C349" s="117" t="s">
        <v>86</v>
      </c>
      <c r="D349" s="123" t="s">
        <v>360</v>
      </c>
      <c r="E349" s="125">
        <v>1683.9735000000001</v>
      </c>
      <c r="F349" s="126">
        <v>1751</v>
      </c>
      <c r="G349" s="126">
        <v>1751</v>
      </c>
      <c r="H349" s="127">
        <f t="shared" si="41"/>
        <v>1</v>
      </c>
      <c r="I349" s="126">
        <v>2611</v>
      </c>
      <c r="J349" s="133">
        <f t="shared" si="44"/>
        <v>-0.32937571811566452</v>
      </c>
      <c r="K349" s="132">
        <f t="shared" si="42"/>
        <v>0</v>
      </c>
    </row>
    <row r="350" spans="1:11" s="111" customFormat="1" ht="15" customHeight="1" x14ac:dyDescent="0.15">
      <c r="A350" s="124"/>
      <c r="B350" s="124"/>
      <c r="C350" s="117" t="s">
        <v>86</v>
      </c>
      <c r="D350" s="123" t="s">
        <v>361</v>
      </c>
      <c r="E350" s="125">
        <v>2458.5259999999998</v>
      </c>
      <c r="F350" s="126">
        <v>1524</v>
      </c>
      <c r="G350" s="126">
        <v>1524</v>
      </c>
      <c r="H350" s="127">
        <f t="shared" si="41"/>
        <v>1</v>
      </c>
      <c r="I350" s="126">
        <v>2128</v>
      </c>
      <c r="J350" s="133">
        <f t="shared" si="44"/>
        <v>-0.28383458646616544</v>
      </c>
      <c r="K350" s="132">
        <f t="shared" si="42"/>
        <v>0</v>
      </c>
    </row>
    <row r="351" spans="1:11" s="111" customFormat="1" ht="15" customHeight="1" x14ac:dyDescent="0.15">
      <c r="A351" s="124"/>
      <c r="B351" s="124"/>
      <c r="C351" s="117" t="s">
        <v>86</v>
      </c>
      <c r="D351" s="123" t="s">
        <v>362</v>
      </c>
      <c r="E351" s="125">
        <v>143.47999999999999</v>
      </c>
      <c r="F351" s="126">
        <v>210</v>
      </c>
      <c r="G351" s="126">
        <v>210</v>
      </c>
      <c r="H351" s="127">
        <f t="shared" si="41"/>
        <v>1</v>
      </c>
      <c r="I351" s="126">
        <v>944</v>
      </c>
      <c r="J351" s="133">
        <f t="shared" si="44"/>
        <v>-0.77754237288135597</v>
      </c>
      <c r="K351" s="132">
        <f t="shared" si="42"/>
        <v>0</v>
      </c>
    </row>
    <row r="352" spans="1:11" s="111" customFormat="1" ht="15" customHeight="1" x14ac:dyDescent="0.15">
      <c r="A352" s="124"/>
      <c r="B352" s="115" t="s">
        <v>84</v>
      </c>
      <c r="C352" s="123"/>
      <c r="D352" s="123" t="s">
        <v>363</v>
      </c>
      <c r="E352" s="125">
        <v>2869.6898999999999</v>
      </c>
      <c r="F352" s="126">
        <v>3091</v>
      </c>
      <c r="G352" s="126">
        <v>3091</v>
      </c>
      <c r="H352" s="127">
        <f t="shared" si="41"/>
        <v>1</v>
      </c>
      <c r="I352" s="126">
        <v>768</v>
      </c>
      <c r="J352" s="133">
        <f t="shared" si="44"/>
        <v>3.0247395833333335</v>
      </c>
      <c r="K352" s="132">
        <f t="shared" si="42"/>
        <v>0</v>
      </c>
    </row>
    <row r="353" spans="1:11" s="111" customFormat="1" ht="15" customHeight="1" x14ac:dyDescent="0.15">
      <c r="A353" s="124"/>
      <c r="B353" s="124"/>
      <c r="C353" s="117" t="s">
        <v>86</v>
      </c>
      <c r="D353" s="123" t="s">
        <v>87</v>
      </c>
      <c r="E353" s="125">
        <v>2578.1799000000001</v>
      </c>
      <c r="F353" s="126">
        <v>2811</v>
      </c>
      <c r="G353" s="126">
        <v>2811</v>
      </c>
      <c r="H353" s="127">
        <f t="shared" si="41"/>
        <v>1</v>
      </c>
      <c r="I353" s="126">
        <v>376</v>
      </c>
      <c r="J353" s="133">
        <f t="shared" si="44"/>
        <v>6.4760638297872344</v>
      </c>
      <c r="K353" s="132">
        <f t="shared" si="42"/>
        <v>0</v>
      </c>
    </row>
    <row r="354" spans="1:11" s="111" customFormat="1" ht="15" customHeight="1" x14ac:dyDescent="0.15">
      <c r="A354" s="124"/>
      <c r="B354" s="124"/>
      <c r="C354" s="117" t="s">
        <v>86</v>
      </c>
      <c r="D354" s="123" t="s">
        <v>88</v>
      </c>
      <c r="E354" s="125">
        <v>118.6</v>
      </c>
      <c r="F354" s="126">
        <v>94</v>
      </c>
      <c r="G354" s="126">
        <v>94</v>
      </c>
      <c r="H354" s="127">
        <f t="shared" si="41"/>
        <v>1</v>
      </c>
      <c r="I354" s="126">
        <v>150</v>
      </c>
      <c r="J354" s="133">
        <f t="shared" si="44"/>
        <v>-0.37333333333333335</v>
      </c>
      <c r="K354" s="132">
        <f t="shared" si="42"/>
        <v>0</v>
      </c>
    </row>
    <row r="355" spans="1:11" s="111" customFormat="1" ht="15" customHeight="1" x14ac:dyDescent="0.15">
      <c r="A355" s="124"/>
      <c r="B355" s="124"/>
      <c r="C355" s="117" t="s">
        <v>86</v>
      </c>
      <c r="D355" s="123" t="s">
        <v>364</v>
      </c>
      <c r="E355" s="125">
        <v>50</v>
      </c>
      <c r="F355" s="126">
        <v>50</v>
      </c>
      <c r="G355" s="126">
        <v>50</v>
      </c>
      <c r="H355" s="127">
        <f t="shared" si="41"/>
        <v>1</v>
      </c>
      <c r="I355" s="126">
        <v>104</v>
      </c>
      <c r="J355" s="133">
        <f t="shared" si="44"/>
        <v>-0.51923076923076927</v>
      </c>
      <c r="K355" s="132">
        <f t="shared" si="42"/>
        <v>0</v>
      </c>
    </row>
    <row r="356" spans="1:11" s="111" customFormat="1" ht="15" customHeight="1" x14ac:dyDescent="0.15">
      <c r="A356" s="124"/>
      <c r="B356" s="124"/>
      <c r="C356" s="117" t="s">
        <v>86</v>
      </c>
      <c r="D356" s="123" t="s">
        <v>365</v>
      </c>
      <c r="E356" s="125">
        <v>114</v>
      </c>
      <c r="F356" s="126">
        <v>114</v>
      </c>
      <c r="G356" s="126">
        <v>114</v>
      </c>
      <c r="H356" s="127">
        <f t="shared" si="41"/>
        <v>1</v>
      </c>
      <c r="I356" s="126">
        <v>97</v>
      </c>
      <c r="J356" s="133">
        <f t="shared" si="44"/>
        <v>0.17525773195876287</v>
      </c>
      <c r="K356" s="132">
        <f t="shared" si="42"/>
        <v>0</v>
      </c>
    </row>
    <row r="357" spans="1:11" s="111" customFormat="1" ht="15" customHeight="1" x14ac:dyDescent="0.15">
      <c r="A357" s="124"/>
      <c r="B357" s="124"/>
      <c r="C357" s="117" t="s">
        <v>86</v>
      </c>
      <c r="D357" s="123" t="s">
        <v>366</v>
      </c>
      <c r="E357" s="125">
        <v>8.91</v>
      </c>
      <c r="F357" s="126">
        <v>22</v>
      </c>
      <c r="G357" s="126">
        <v>22</v>
      </c>
      <c r="H357" s="127">
        <f t="shared" si="41"/>
        <v>1</v>
      </c>
      <c r="I357" s="126">
        <v>41</v>
      </c>
      <c r="J357" s="133">
        <f t="shared" si="44"/>
        <v>-0.46341463414634149</v>
      </c>
      <c r="K357" s="132">
        <f t="shared" si="42"/>
        <v>0</v>
      </c>
    </row>
    <row r="358" spans="1:11" s="111" customFormat="1" ht="15" customHeight="1" x14ac:dyDescent="0.15">
      <c r="A358" s="124"/>
      <c r="B358" s="115" t="s">
        <v>84</v>
      </c>
      <c r="C358" s="123"/>
      <c r="D358" s="123" t="s">
        <v>367</v>
      </c>
      <c r="E358" s="125">
        <v>1387.3797</v>
      </c>
      <c r="F358" s="126">
        <v>1188</v>
      </c>
      <c r="G358" s="126">
        <v>1188</v>
      </c>
      <c r="H358" s="127">
        <f t="shared" si="41"/>
        <v>1</v>
      </c>
      <c r="I358" s="126">
        <v>1049</v>
      </c>
      <c r="J358" s="133">
        <f t="shared" si="44"/>
        <v>0.13250714966634891</v>
      </c>
      <c r="K358" s="132">
        <f t="shared" si="42"/>
        <v>0</v>
      </c>
    </row>
    <row r="359" spans="1:11" s="111" customFormat="1" ht="15" customHeight="1" x14ac:dyDescent="0.15">
      <c r="A359" s="124"/>
      <c r="B359" s="124"/>
      <c r="C359" s="117" t="s">
        <v>86</v>
      </c>
      <c r="D359" s="123" t="s">
        <v>368</v>
      </c>
      <c r="E359" s="125">
        <v>402.73</v>
      </c>
      <c r="F359" s="126">
        <v>403</v>
      </c>
      <c r="G359" s="126">
        <v>403</v>
      </c>
      <c r="H359" s="127">
        <f t="shared" si="41"/>
        <v>1</v>
      </c>
      <c r="I359" s="126">
        <v>400</v>
      </c>
      <c r="J359" s="133">
        <f t="shared" si="44"/>
        <v>7.4999999999999997E-3</v>
      </c>
      <c r="K359" s="132">
        <f t="shared" si="42"/>
        <v>0</v>
      </c>
    </row>
    <row r="360" spans="1:11" s="111" customFormat="1" ht="15" customHeight="1" x14ac:dyDescent="0.15">
      <c r="A360" s="124"/>
      <c r="B360" s="124"/>
      <c r="C360" s="117" t="s">
        <v>86</v>
      </c>
      <c r="D360" s="123" t="s">
        <v>369</v>
      </c>
      <c r="E360" s="125">
        <v>284.6497</v>
      </c>
      <c r="F360" s="126">
        <v>285</v>
      </c>
      <c r="G360" s="126">
        <v>285</v>
      </c>
      <c r="H360" s="127">
        <f t="shared" si="41"/>
        <v>1</v>
      </c>
      <c r="I360" s="126">
        <v>149</v>
      </c>
      <c r="J360" s="133">
        <f t="shared" si="44"/>
        <v>0.91275167785234901</v>
      </c>
      <c r="K360" s="132">
        <f t="shared" si="42"/>
        <v>0</v>
      </c>
    </row>
    <row r="361" spans="1:11" s="111" customFormat="1" ht="15" customHeight="1" x14ac:dyDescent="0.15">
      <c r="A361" s="124"/>
      <c r="B361" s="124"/>
      <c r="C361" s="117" t="s">
        <v>86</v>
      </c>
      <c r="D361" s="123" t="s">
        <v>370</v>
      </c>
      <c r="E361" s="125">
        <v>700</v>
      </c>
      <c r="F361" s="126">
        <v>500</v>
      </c>
      <c r="G361" s="126">
        <v>500</v>
      </c>
      <c r="H361" s="127">
        <f t="shared" si="41"/>
        <v>1</v>
      </c>
      <c r="I361" s="126">
        <v>500</v>
      </c>
      <c r="J361" s="133">
        <f t="shared" si="44"/>
        <v>0</v>
      </c>
      <c r="K361" s="132">
        <f t="shared" si="42"/>
        <v>0</v>
      </c>
    </row>
    <row r="362" spans="1:11" s="111" customFormat="1" ht="15" customHeight="1" x14ac:dyDescent="0.15">
      <c r="A362" s="124"/>
      <c r="B362" s="115" t="s">
        <v>84</v>
      </c>
      <c r="C362" s="123"/>
      <c r="D362" s="123" t="s">
        <v>371</v>
      </c>
      <c r="E362" s="125">
        <v>3838.9832000000001</v>
      </c>
      <c r="F362" s="126">
        <v>43374</v>
      </c>
      <c r="G362" s="126">
        <v>43374</v>
      </c>
      <c r="H362" s="127">
        <f t="shared" si="41"/>
        <v>1</v>
      </c>
      <c r="I362" s="126">
        <f>49023+3980</f>
        <v>53003</v>
      </c>
      <c r="J362" s="133">
        <f t="shared" si="44"/>
        <v>-0.18166896213421882</v>
      </c>
      <c r="K362" s="132">
        <f t="shared" si="42"/>
        <v>0</v>
      </c>
    </row>
    <row r="363" spans="1:11" s="111" customFormat="1" ht="15" customHeight="1" x14ac:dyDescent="0.15">
      <c r="A363" s="124"/>
      <c r="B363" s="124"/>
      <c r="C363" s="117" t="s">
        <v>86</v>
      </c>
      <c r="D363" s="136" t="s">
        <v>372</v>
      </c>
      <c r="E363" s="125">
        <v>3776</v>
      </c>
      <c r="F363" s="126">
        <v>43206</v>
      </c>
      <c r="G363" s="126">
        <v>43206</v>
      </c>
      <c r="H363" s="127">
        <f t="shared" si="41"/>
        <v>1</v>
      </c>
      <c r="I363" s="126">
        <f>3415+3980</f>
        <v>7395</v>
      </c>
      <c r="J363" s="133">
        <f t="shared" si="44"/>
        <v>4.8425963488843813</v>
      </c>
      <c r="K363" s="132">
        <f t="shared" si="42"/>
        <v>0</v>
      </c>
    </row>
    <row r="364" spans="1:11" s="111" customFormat="1" ht="15" customHeight="1" x14ac:dyDescent="0.15">
      <c r="A364" s="124"/>
      <c r="B364" s="124"/>
      <c r="C364" s="117" t="s">
        <v>86</v>
      </c>
      <c r="D364" s="136" t="s">
        <v>373</v>
      </c>
      <c r="E364" s="125"/>
      <c r="F364" s="126"/>
      <c r="G364" s="126"/>
      <c r="H364" s="127"/>
      <c r="I364" s="126">
        <v>45608</v>
      </c>
      <c r="J364" s="133">
        <f t="shared" si="44"/>
        <v>-1</v>
      </c>
      <c r="K364" s="132">
        <f t="shared" si="42"/>
        <v>0</v>
      </c>
    </row>
    <row r="365" spans="1:11" s="111" customFormat="1" ht="15" customHeight="1" x14ac:dyDescent="0.15">
      <c r="A365" s="124"/>
      <c r="B365" s="124"/>
      <c r="C365" s="117" t="s">
        <v>86</v>
      </c>
      <c r="D365" s="136" t="s">
        <v>374</v>
      </c>
      <c r="E365" s="125">
        <v>62.983199999999997</v>
      </c>
      <c r="F365" s="126">
        <v>168</v>
      </c>
      <c r="G365" s="126">
        <v>168</v>
      </c>
      <c r="H365" s="127">
        <f t="shared" ref="H365:H386" si="45">G365/F365</f>
        <v>1</v>
      </c>
      <c r="I365" s="126"/>
      <c r="J365" s="133"/>
      <c r="K365" s="132">
        <f t="shared" si="42"/>
        <v>0</v>
      </c>
    </row>
    <row r="366" spans="1:11" s="111" customFormat="1" ht="15" customHeight="1" x14ac:dyDescent="0.15">
      <c r="A366" s="124"/>
      <c r="B366" s="115" t="s">
        <v>84</v>
      </c>
      <c r="C366" s="123"/>
      <c r="D366" s="123" t="s">
        <v>375</v>
      </c>
      <c r="E366" s="125">
        <v>1483</v>
      </c>
      <c r="F366" s="126">
        <v>1674</v>
      </c>
      <c r="G366" s="126">
        <v>1674</v>
      </c>
      <c r="H366" s="127">
        <f t="shared" si="45"/>
        <v>1</v>
      </c>
      <c r="I366" s="126">
        <v>3339</v>
      </c>
      <c r="J366" s="133">
        <f t="shared" si="44"/>
        <v>-0.49865229110512127</v>
      </c>
      <c r="K366" s="132">
        <f t="shared" si="42"/>
        <v>0</v>
      </c>
    </row>
    <row r="367" spans="1:11" s="111" customFormat="1" ht="15" customHeight="1" x14ac:dyDescent="0.15">
      <c r="A367" s="124"/>
      <c r="B367" s="124"/>
      <c r="C367" s="117" t="s">
        <v>86</v>
      </c>
      <c r="D367" s="123" t="s">
        <v>376</v>
      </c>
      <c r="E367" s="125">
        <v>1483</v>
      </c>
      <c r="F367" s="126">
        <v>1630</v>
      </c>
      <c r="G367" s="126">
        <v>1630</v>
      </c>
      <c r="H367" s="127">
        <f t="shared" si="45"/>
        <v>1</v>
      </c>
      <c r="I367" s="126">
        <v>3297</v>
      </c>
      <c r="J367" s="133"/>
      <c r="K367" s="132">
        <f t="shared" si="42"/>
        <v>0</v>
      </c>
    </row>
    <row r="368" spans="1:11" s="111" customFormat="1" ht="15" customHeight="1" x14ac:dyDescent="0.15">
      <c r="A368" s="124"/>
      <c r="B368" s="124"/>
      <c r="C368" s="117" t="s">
        <v>86</v>
      </c>
      <c r="D368" s="123" t="s">
        <v>377</v>
      </c>
      <c r="E368" s="125"/>
      <c r="F368" s="126">
        <v>44</v>
      </c>
      <c r="G368" s="126">
        <v>44</v>
      </c>
      <c r="H368" s="127">
        <f t="shared" si="45"/>
        <v>1</v>
      </c>
      <c r="I368" s="126">
        <v>42</v>
      </c>
      <c r="J368" s="133">
        <f t="shared" ref="J368:J375" si="46">(G368-I368)/I368</f>
        <v>4.7619047619047616E-2</v>
      </c>
      <c r="K368" s="132">
        <f t="shared" si="42"/>
        <v>0</v>
      </c>
    </row>
    <row r="369" spans="1:11" s="111" customFormat="1" ht="15" customHeight="1" x14ac:dyDescent="0.15">
      <c r="A369" s="124"/>
      <c r="B369" s="115" t="s">
        <v>84</v>
      </c>
      <c r="C369" s="123"/>
      <c r="D369" s="123" t="s">
        <v>378</v>
      </c>
      <c r="E369" s="125">
        <v>500</v>
      </c>
      <c r="F369" s="126">
        <v>702</v>
      </c>
      <c r="G369" s="126">
        <v>702</v>
      </c>
      <c r="H369" s="127">
        <f t="shared" si="45"/>
        <v>1</v>
      </c>
      <c r="I369" s="126">
        <v>607</v>
      </c>
      <c r="J369" s="133">
        <f t="shared" si="46"/>
        <v>0.15650741350906094</v>
      </c>
      <c r="K369" s="132">
        <f t="shared" si="42"/>
        <v>0</v>
      </c>
    </row>
    <row r="370" spans="1:11" s="111" customFormat="1" ht="15" customHeight="1" x14ac:dyDescent="0.15">
      <c r="A370" s="124"/>
      <c r="B370" s="124"/>
      <c r="C370" s="117" t="s">
        <v>86</v>
      </c>
      <c r="D370" s="123" t="s">
        <v>379</v>
      </c>
      <c r="E370" s="125">
        <v>500.005</v>
      </c>
      <c r="F370" s="126">
        <v>702</v>
      </c>
      <c r="G370" s="126">
        <v>702</v>
      </c>
      <c r="H370" s="127">
        <f t="shared" si="45"/>
        <v>1</v>
      </c>
      <c r="I370" s="126">
        <v>607</v>
      </c>
      <c r="J370" s="133">
        <f t="shared" si="46"/>
        <v>0.15650741350906094</v>
      </c>
      <c r="K370" s="132">
        <f t="shared" si="42"/>
        <v>0</v>
      </c>
    </row>
    <row r="371" spans="1:11" s="111" customFormat="1" ht="15" customHeight="1" x14ac:dyDescent="0.15">
      <c r="A371" s="124"/>
      <c r="B371" s="115" t="s">
        <v>84</v>
      </c>
      <c r="C371" s="123"/>
      <c r="D371" s="123" t="s">
        <v>380</v>
      </c>
      <c r="E371" s="125">
        <v>82.26</v>
      </c>
      <c r="F371" s="126">
        <v>235</v>
      </c>
      <c r="G371" s="126">
        <v>235</v>
      </c>
      <c r="H371" s="127">
        <f t="shared" si="45"/>
        <v>1</v>
      </c>
      <c r="I371" s="126">
        <v>198</v>
      </c>
      <c r="J371" s="133">
        <f t="shared" si="46"/>
        <v>0.18686868686868688</v>
      </c>
      <c r="K371" s="132">
        <f t="shared" si="42"/>
        <v>0</v>
      </c>
    </row>
    <row r="372" spans="1:11" s="111" customFormat="1" ht="15" customHeight="1" x14ac:dyDescent="0.15">
      <c r="A372" s="115"/>
      <c r="B372" s="124"/>
      <c r="C372" s="117" t="s">
        <v>86</v>
      </c>
      <c r="D372" s="123" t="s">
        <v>381</v>
      </c>
      <c r="E372" s="125">
        <v>82.26</v>
      </c>
      <c r="F372" s="126">
        <v>235</v>
      </c>
      <c r="G372" s="126">
        <v>235</v>
      </c>
      <c r="H372" s="127">
        <f t="shared" si="45"/>
        <v>1</v>
      </c>
      <c r="I372" s="126">
        <v>198</v>
      </c>
      <c r="J372" s="133">
        <f t="shared" si="46"/>
        <v>0.18686868686868688</v>
      </c>
      <c r="K372" s="132">
        <f t="shared" si="42"/>
        <v>0</v>
      </c>
    </row>
    <row r="373" spans="1:11" s="111" customFormat="1" ht="15" customHeight="1" x14ac:dyDescent="0.15">
      <c r="A373" s="115" t="s">
        <v>82</v>
      </c>
      <c r="B373" s="115"/>
      <c r="C373" s="123"/>
      <c r="D373" s="123" t="s">
        <v>382</v>
      </c>
      <c r="E373" s="120">
        <v>6424.3636999999999</v>
      </c>
      <c r="F373" s="121">
        <v>9453</v>
      </c>
      <c r="G373" s="121">
        <v>9453</v>
      </c>
      <c r="H373" s="122">
        <f t="shared" si="45"/>
        <v>1</v>
      </c>
      <c r="I373" s="121">
        <v>8192</v>
      </c>
      <c r="J373" s="131">
        <f t="shared" si="46"/>
        <v>0.1539306640625</v>
      </c>
      <c r="K373" s="132">
        <f t="shared" si="42"/>
        <v>0</v>
      </c>
    </row>
    <row r="374" spans="1:11" s="111" customFormat="1" ht="15" customHeight="1" x14ac:dyDescent="0.15">
      <c r="A374" s="124"/>
      <c r="B374" s="115" t="s">
        <v>84</v>
      </c>
      <c r="C374" s="123"/>
      <c r="D374" s="123" t="s">
        <v>383</v>
      </c>
      <c r="E374" s="125">
        <v>1045.3236999999999</v>
      </c>
      <c r="F374" s="126">
        <v>919</v>
      </c>
      <c r="G374" s="126">
        <v>919</v>
      </c>
      <c r="H374" s="127">
        <f t="shared" si="45"/>
        <v>1</v>
      </c>
      <c r="I374" s="126">
        <v>826</v>
      </c>
      <c r="J374" s="133">
        <f t="shared" si="46"/>
        <v>0.11259079903147699</v>
      </c>
      <c r="K374" s="132">
        <f t="shared" si="42"/>
        <v>0</v>
      </c>
    </row>
    <row r="375" spans="1:11" s="111" customFormat="1" ht="15" customHeight="1" x14ac:dyDescent="0.15">
      <c r="A375" s="124"/>
      <c r="B375" s="124"/>
      <c r="C375" s="117" t="s">
        <v>86</v>
      </c>
      <c r="D375" s="123" t="s">
        <v>87</v>
      </c>
      <c r="E375" s="125">
        <v>1045.3236999999999</v>
      </c>
      <c r="F375" s="126">
        <v>878</v>
      </c>
      <c r="G375" s="126">
        <v>878</v>
      </c>
      <c r="H375" s="127">
        <f t="shared" si="45"/>
        <v>1</v>
      </c>
      <c r="I375" s="126">
        <v>826</v>
      </c>
      <c r="J375" s="133">
        <f t="shared" si="46"/>
        <v>6.2953995157384993E-2</v>
      </c>
      <c r="K375" s="132">
        <f t="shared" si="42"/>
        <v>0</v>
      </c>
    </row>
    <row r="376" spans="1:11" s="111" customFormat="1" ht="15" customHeight="1" x14ac:dyDescent="0.15">
      <c r="A376" s="124"/>
      <c r="B376" s="124"/>
      <c r="C376" s="117" t="s">
        <v>86</v>
      </c>
      <c r="D376" s="123" t="s">
        <v>88</v>
      </c>
      <c r="E376" s="125"/>
      <c r="F376" s="126">
        <v>41</v>
      </c>
      <c r="G376" s="126">
        <v>41</v>
      </c>
      <c r="H376" s="127">
        <f t="shared" si="45"/>
        <v>1</v>
      </c>
      <c r="I376" s="126"/>
      <c r="J376" s="133"/>
      <c r="K376" s="132">
        <f t="shared" si="42"/>
        <v>0</v>
      </c>
    </row>
    <row r="377" spans="1:11" s="111" customFormat="1" ht="15" customHeight="1" x14ac:dyDescent="0.15">
      <c r="A377" s="124"/>
      <c r="B377" s="115" t="s">
        <v>84</v>
      </c>
      <c r="C377" s="123"/>
      <c r="D377" s="123" t="s">
        <v>384</v>
      </c>
      <c r="E377" s="125">
        <v>4564</v>
      </c>
      <c r="F377" s="126">
        <v>4157</v>
      </c>
      <c r="G377" s="126">
        <v>4157</v>
      </c>
      <c r="H377" s="127">
        <f t="shared" si="45"/>
        <v>1</v>
      </c>
      <c r="I377" s="126">
        <v>4296</v>
      </c>
      <c r="J377" s="133">
        <f t="shared" ref="J377:J393" si="47">(G377-I377)/I377</f>
        <v>-3.2355679702048418E-2</v>
      </c>
      <c r="K377" s="132">
        <f t="shared" si="42"/>
        <v>0</v>
      </c>
    </row>
    <row r="378" spans="1:11" s="111" customFormat="1" ht="15" customHeight="1" x14ac:dyDescent="0.15">
      <c r="A378" s="124"/>
      <c r="B378" s="115"/>
      <c r="C378" s="117" t="s">
        <v>86</v>
      </c>
      <c r="D378" s="123" t="s">
        <v>385</v>
      </c>
      <c r="E378" s="125"/>
      <c r="F378" s="126">
        <v>394</v>
      </c>
      <c r="G378" s="126">
        <v>394</v>
      </c>
      <c r="H378" s="127">
        <f t="shared" si="45"/>
        <v>1</v>
      </c>
      <c r="I378" s="126"/>
      <c r="J378" s="133"/>
      <c r="K378" s="132">
        <f t="shared" si="42"/>
        <v>0</v>
      </c>
    </row>
    <row r="379" spans="1:11" s="111" customFormat="1" ht="15" customHeight="1" x14ac:dyDescent="0.15">
      <c r="A379" s="124"/>
      <c r="B379" s="124"/>
      <c r="C379" s="117" t="s">
        <v>86</v>
      </c>
      <c r="D379" s="123" t="s">
        <v>386</v>
      </c>
      <c r="E379" s="125">
        <v>3500</v>
      </c>
      <c r="F379" s="126">
        <v>3347</v>
      </c>
      <c r="G379" s="126">
        <v>3347</v>
      </c>
      <c r="H379" s="127">
        <f t="shared" si="45"/>
        <v>1</v>
      </c>
      <c r="I379" s="126">
        <v>3000</v>
      </c>
      <c r="J379" s="133">
        <f t="shared" si="47"/>
        <v>0.11566666666666667</v>
      </c>
      <c r="K379" s="132">
        <f t="shared" si="42"/>
        <v>0</v>
      </c>
    </row>
    <row r="380" spans="1:11" s="111" customFormat="1" ht="15" customHeight="1" x14ac:dyDescent="0.15">
      <c r="A380" s="124"/>
      <c r="B380" s="124"/>
      <c r="C380" s="117" t="s">
        <v>86</v>
      </c>
      <c r="D380" s="123" t="s">
        <v>387</v>
      </c>
      <c r="E380" s="125">
        <v>1064.4000000000001</v>
      </c>
      <c r="F380" s="126">
        <v>416</v>
      </c>
      <c r="G380" s="126">
        <v>416</v>
      </c>
      <c r="H380" s="127">
        <f t="shared" si="45"/>
        <v>1</v>
      </c>
      <c r="I380" s="126">
        <v>1296</v>
      </c>
      <c r="J380" s="133">
        <f t="shared" si="47"/>
        <v>-0.67901234567901236</v>
      </c>
      <c r="K380" s="132">
        <f t="shared" si="42"/>
        <v>0</v>
      </c>
    </row>
    <row r="381" spans="1:11" s="111" customFormat="1" ht="15" customHeight="1" x14ac:dyDescent="0.15">
      <c r="A381" s="124"/>
      <c r="B381" s="115" t="s">
        <v>84</v>
      </c>
      <c r="C381" s="117"/>
      <c r="D381" s="123" t="s">
        <v>388</v>
      </c>
      <c r="E381" s="125"/>
      <c r="F381" s="126">
        <v>180</v>
      </c>
      <c r="G381" s="126">
        <v>180</v>
      </c>
      <c r="H381" s="127">
        <f t="shared" si="45"/>
        <v>1</v>
      </c>
      <c r="I381" s="126">
        <v>1335</v>
      </c>
      <c r="J381" s="133">
        <f t="shared" si="47"/>
        <v>-0.8651685393258427</v>
      </c>
      <c r="K381" s="132">
        <f t="shared" si="42"/>
        <v>0</v>
      </c>
    </row>
    <row r="382" spans="1:11" s="111" customFormat="1" ht="15" customHeight="1" x14ac:dyDescent="0.15">
      <c r="A382" s="124"/>
      <c r="B382" s="124"/>
      <c r="C382" s="117" t="s">
        <v>86</v>
      </c>
      <c r="D382" s="123" t="s">
        <v>389</v>
      </c>
      <c r="E382" s="125"/>
      <c r="F382" s="126">
        <v>180</v>
      </c>
      <c r="G382" s="126">
        <v>180</v>
      </c>
      <c r="H382" s="127">
        <f t="shared" si="45"/>
        <v>1</v>
      </c>
      <c r="I382" s="126">
        <v>1335</v>
      </c>
      <c r="J382" s="133">
        <f t="shared" si="47"/>
        <v>-0.8651685393258427</v>
      </c>
      <c r="K382" s="132">
        <f t="shared" si="42"/>
        <v>0</v>
      </c>
    </row>
    <row r="383" spans="1:11" s="111" customFormat="1" ht="15" customHeight="1" x14ac:dyDescent="0.15">
      <c r="A383" s="124"/>
      <c r="B383" s="115" t="s">
        <v>84</v>
      </c>
      <c r="C383" s="117"/>
      <c r="D383" s="123" t="s">
        <v>390</v>
      </c>
      <c r="E383" s="125"/>
      <c r="F383" s="126">
        <v>6</v>
      </c>
      <c r="G383" s="126">
        <v>6</v>
      </c>
      <c r="H383" s="127">
        <f t="shared" si="45"/>
        <v>1</v>
      </c>
      <c r="I383" s="126">
        <v>431</v>
      </c>
      <c r="J383" s="133">
        <f t="shared" si="47"/>
        <v>-0.9860788863109049</v>
      </c>
      <c r="K383" s="132">
        <f t="shared" si="42"/>
        <v>0</v>
      </c>
    </row>
    <row r="384" spans="1:11" s="111" customFormat="1" ht="15" customHeight="1" x14ac:dyDescent="0.15">
      <c r="A384" s="124"/>
      <c r="B384" s="124"/>
      <c r="C384" s="117" t="s">
        <v>86</v>
      </c>
      <c r="D384" s="123" t="s">
        <v>391</v>
      </c>
      <c r="E384" s="125"/>
      <c r="F384" s="126">
        <v>6</v>
      </c>
      <c r="G384" s="126">
        <v>6</v>
      </c>
      <c r="H384" s="127">
        <f t="shared" si="45"/>
        <v>1</v>
      </c>
      <c r="I384" s="126">
        <v>431</v>
      </c>
      <c r="J384" s="133">
        <f t="shared" si="47"/>
        <v>-0.9860788863109049</v>
      </c>
      <c r="K384" s="132">
        <f t="shared" si="42"/>
        <v>0</v>
      </c>
    </row>
    <row r="385" spans="1:11" s="111" customFormat="1" ht="15" customHeight="1" x14ac:dyDescent="0.15">
      <c r="A385" s="124"/>
      <c r="B385" s="115" t="s">
        <v>84</v>
      </c>
      <c r="C385" s="123"/>
      <c r="D385" s="123" t="s">
        <v>392</v>
      </c>
      <c r="E385" s="125">
        <v>736</v>
      </c>
      <c r="F385" s="126">
        <v>768</v>
      </c>
      <c r="G385" s="126">
        <v>768</v>
      </c>
      <c r="H385" s="127">
        <f t="shared" si="45"/>
        <v>1</v>
      </c>
      <c r="I385" s="126">
        <v>870</v>
      </c>
      <c r="J385" s="133">
        <f t="shared" si="47"/>
        <v>-0.11724137931034483</v>
      </c>
      <c r="K385" s="132">
        <f t="shared" si="42"/>
        <v>0</v>
      </c>
    </row>
    <row r="386" spans="1:11" s="111" customFormat="1" ht="15" customHeight="1" x14ac:dyDescent="0.15">
      <c r="A386" s="124"/>
      <c r="B386" s="124"/>
      <c r="C386" s="117" t="s">
        <v>86</v>
      </c>
      <c r="D386" s="123" t="s">
        <v>393</v>
      </c>
      <c r="E386" s="125">
        <v>725.74</v>
      </c>
      <c r="F386" s="126">
        <v>756</v>
      </c>
      <c r="G386" s="126">
        <v>756</v>
      </c>
      <c r="H386" s="127">
        <f t="shared" si="45"/>
        <v>1</v>
      </c>
      <c r="I386" s="126">
        <v>822</v>
      </c>
      <c r="J386" s="133">
        <f t="shared" si="47"/>
        <v>-8.0291970802919707E-2</v>
      </c>
      <c r="K386" s="132">
        <f t="shared" si="42"/>
        <v>0</v>
      </c>
    </row>
    <row r="387" spans="1:11" s="111" customFormat="1" ht="15" customHeight="1" x14ac:dyDescent="0.15">
      <c r="A387" s="124"/>
      <c r="B387" s="124"/>
      <c r="C387" s="117" t="s">
        <v>86</v>
      </c>
      <c r="D387" s="123" t="s">
        <v>394</v>
      </c>
      <c r="E387" s="125"/>
      <c r="F387" s="126"/>
      <c r="G387" s="126"/>
      <c r="H387" s="127"/>
      <c r="I387" s="126">
        <v>30</v>
      </c>
      <c r="J387" s="133">
        <f t="shared" si="47"/>
        <v>-1</v>
      </c>
      <c r="K387" s="132">
        <f t="shared" si="42"/>
        <v>0</v>
      </c>
    </row>
    <row r="388" spans="1:11" s="111" customFormat="1" ht="15" customHeight="1" x14ac:dyDescent="0.15">
      <c r="A388" s="124"/>
      <c r="B388" s="124"/>
      <c r="C388" s="117" t="s">
        <v>86</v>
      </c>
      <c r="D388" s="123" t="s">
        <v>395</v>
      </c>
      <c r="E388" s="125">
        <v>10</v>
      </c>
      <c r="F388" s="126">
        <v>12</v>
      </c>
      <c r="G388" s="126">
        <v>12</v>
      </c>
      <c r="H388" s="127">
        <f t="shared" ref="H388:H397" si="48">G388/F388</f>
        <v>1</v>
      </c>
      <c r="I388" s="126">
        <v>18</v>
      </c>
      <c r="J388" s="133">
        <f t="shared" si="47"/>
        <v>-0.33333333333333331</v>
      </c>
      <c r="K388" s="132">
        <f t="shared" si="42"/>
        <v>0</v>
      </c>
    </row>
    <row r="389" spans="1:11" s="111" customFormat="1" ht="15" customHeight="1" x14ac:dyDescent="0.15">
      <c r="A389" s="124"/>
      <c r="B389" s="115" t="s">
        <v>84</v>
      </c>
      <c r="C389" s="123"/>
      <c r="D389" s="123" t="s">
        <v>396</v>
      </c>
      <c r="E389" s="125">
        <v>15</v>
      </c>
      <c r="F389" s="126">
        <v>25</v>
      </c>
      <c r="G389" s="126">
        <v>25</v>
      </c>
      <c r="H389" s="127">
        <f t="shared" si="48"/>
        <v>1</v>
      </c>
      <c r="I389" s="126">
        <v>60</v>
      </c>
      <c r="J389" s="133">
        <f t="shared" si="47"/>
        <v>-0.58333333333333337</v>
      </c>
      <c r="K389" s="132">
        <f t="shared" ref="K389:K452" si="49">F389-G389</f>
        <v>0</v>
      </c>
    </row>
    <row r="390" spans="1:11" s="111" customFormat="1" ht="15" customHeight="1" x14ac:dyDescent="0.15">
      <c r="A390" s="124"/>
      <c r="B390" s="124"/>
      <c r="C390" s="117" t="s">
        <v>86</v>
      </c>
      <c r="D390" s="123" t="s">
        <v>397</v>
      </c>
      <c r="E390" s="125">
        <v>15</v>
      </c>
      <c r="F390" s="126">
        <v>25</v>
      </c>
      <c r="G390" s="126">
        <v>25</v>
      </c>
      <c r="H390" s="127">
        <f t="shared" si="48"/>
        <v>1</v>
      </c>
      <c r="I390" s="126">
        <v>60</v>
      </c>
      <c r="J390" s="133">
        <f t="shared" si="47"/>
        <v>-0.58333333333333337</v>
      </c>
      <c r="K390" s="132">
        <f t="shared" si="49"/>
        <v>0</v>
      </c>
    </row>
    <row r="391" spans="1:11" s="111" customFormat="1" ht="15" customHeight="1" x14ac:dyDescent="0.15">
      <c r="A391" s="124"/>
      <c r="B391" s="115" t="s">
        <v>84</v>
      </c>
      <c r="C391" s="123"/>
      <c r="D391" s="123" t="s">
        <v>398</v>
      </c>
      <c r="E391" s="125">
        <v>43.9</v>
      </c>
      <c r="F391" s="126">
        <v>683</v>
      </c>
      <c r="G391" s="126">
        <v>683</v>
      </c>
      <c r="H391" s="127">
        <f t="shared" si="48"/>
        <v>1</v>
      </c>
      <c r="I391" s="126">
        <v>77</v>
      </c>
      <c r="J391" s="133">
        <f t="shared" si="47"/>
        <v>7.8701298701298699</v>
      </c>
      <c r="K391" s="132">
        <f t="shared" si="49"/>
        <v>0</v>
      </c>
    </row>
    <row r="392" spans="1:11" s="111" customFormat="1" ht="15" customHeight="1" x14ac:dyDescent="0.15">
      <c r="A392" s="124"/>
      <c r="B392" s="124"/>
      <c r="C392" s="117" t="s">
        <v>86</v>
      </c>
      <c r="D392" s="123" t="s">
        <v>399</v>
      </c>
      <c r="E392" s="125">
        <v>43.9</v>
      </c>
      <c r="F392" s="126">
        <v>23</v>
      </c>
      <c r="G392" s="126">
        <v>23</v>
      </c>
      <c r="H392" s="127">
        <f t="shared" si="48"/>
        <v>1</v>
      </c>
      <c r="I392" s="126">
        <v>67</v>
      </c>
      <c r="J392" s="133">
        <f t="shared" si="47"/>
        <v>-0.65671641791044777</v>
      </c>
      <c r="K392" s="132">
        <f t="shared" si="49"/>
        <v>0</v>
      </c>
    </row>
    <row r="393" spans="1:11" s="111" customFormat="1" ht="15" customHeight="1" x14ac:dyDescent="0.15">
      <c r="A393" s="124"/>
      <c r="B393" s="124"/>
      <c r="C393" s="117" t="s">
        <v>86</v>
      </c>
      <c r="D393" s="123" t="s">
        <v>400</v>
      </c>
      <c r="E393" s="125"/>
      <c r="F393" s="126">
        <v>10</v>
      </c>
      <c r="G393" s="126">
        <v>10</v>
      </c>
      <c r="H393" s="127">
        <f t="shared" si="48"/>
        <v>1</v>
      </c>
      <c r="I393" s="126">
        <v>10</v>
      </c>
      <c r="J393" s="133">
        <f t="shared" si="47"/>
        <v>0</v>
      </c>
      <c r="K393" s="132">
        <f t="shared" si="49"/>
        <v>0</v>
      </c>
    </row>
    <row r="394" spans="1:11" s="111" customFormat="1" ht="15" customHeight="1" x14ac:dyDescent="0.15">
      <c r="A394" s="124"/>
      <c r="B394" s="124"/>
      <c r="C394" s="117" t="s">
        <v>86</v>
      </c>
      <c r="D394" s="123" t="s">
        <v>401</v>
      </c>
      <c r="E394" s="125"/>
      <c r="F394" s="126">
        <v>500</v>
      </c>
      <c r="G394" s="126">
        <v>500</v>
      </c>
      <c r="H394" s="127">
        <f t="shared" si="48"/>
        <v>1</v>
      </c>
      <c r="I394" s="126"/>
      <c r="J394" s="133"/>
      <c r="K394" s="132">
        <f t="shared" si="49"/>
        <v>0</v>
      </c>
    </row>
    <row r="395" spans="1:11" s="111" customFormat="1" ht="15" customHeight="1" x14ac:dyDescent="0.15">
      <c r="A395" s="124"/>
      <c r="B395" s="124"/>
      <c r="C395" s="117" t="s">
        <v>86</v>
      </c>
      <c r="D395" s="123" t="s">
        <v>402</v>
      </c>
      <c r="E395" s="125"/>
      <c r="F395" s="126">
        <v>150</v>
      </c>
      <c r="G395" s="126">
        <v>150</v>
      </c>
      <c r="H395" s="127">
        <f t="shared" si="48"/>
        <v>1</v>
      </c>
      <c r="I395" s="126"/>
      <c r="J395" s="133"/>
      <c r="K395" s="132">
        <f t="shared" si="49"/>
        <v>0</v>
      </c>
    </row>
    <row r="396" spans="1:11" s="111" customFormat="1" ht="15" customHeight="1" x14ac:dyDescent="0.15">
      <c r="A396" s="124"/>
      <c r="B396" s="115" t="s">
        <v>84</v>
      </c>
      <c r="C396" s="117"/>
      <c r="D396" s="123" t="s">
        <v>403</v>
      </c>
      <c r="E396" s="125"/>
      <c r="F396" s="126">
        <v>575</v>
      </c>
      <c r="G396" s="126">
        <v>575</v>
      </c>
      <c r="H396" s="127">
        <f t="shared" si="48"/>
        <v>1</v>
      </c>
      <c r="I396" s="126">
        <v>97</v>
      </c>
      <c r="J396" s="133">
        <f t="shared" ref="J396:J429" si="50">(G396-I396)/I396</f>
        <v>4.927835051546392</v>
      </c>
      <c r="K396" s="132">
        <f t="shared" si="49"/>
        <v>0</v>
      </c>
    </row>
    <row r="397" spans="1:11" s="111" customFormat="1" ht="15" customHeight="1" x14ac:dyDescent="0.15">
      <c r="A397" s="124"/>
      <c r="B397" s="124"/>
      <c r="C397" s="117" t="s">
        <v>86</v>
      </c>
      <c r="D397" s="123" t="s">
        <v>404</v>
      </c>
      <c r="E397" s="125"/>
      <c r="F397" s="126">
        <v>575</v>
      </c>
      <c r="G397" s="126">
        <v>575</v>
      </c>
      <c r="H397" s="127">
        <f t="shared" si="48"/>
        <v>1</v>
      </c>
      <c r="I397" s="126">
        <v>97</v>
      </c>
      <c r="J397" s="133">
        <f t="shared" si="50"/>
        <v>4.927835051546392</v>
      </c>
      <c r="K397" s="132">
        <f t="shared" si="49"/>
        <v>0</v>
      </c>
    </row>
    <row r="398" spans="1:11" s="111" customFormat="1" ht="15" customHeight="1" x14ac:dyDescent="0.15">
      <c r="A398" s="124"/>
      <c r="B398" s="115" t="s">
        <v>84</v>
      </c>
      <c r="C398" s="117"/>
      <c r="D398" s="123" t="s">
        <v>405</v>
      </c>
      <c r="E398" s="125"/>
      <c r="F398" s="126"/>
      <c r="G398" s="126"/>
      <c r="H398" s="127"/>
      <c r="I398" s="126">
        <v>180</v>
      </c>
      <c r="J398" s="133">
        <f t="shared" si="50"/>
        <v>-1</v>
      </c>
      <c r="K398" s="132">
        <f t="shared" si="49"/>
        <v>0</v>
      </c>
    </row>
    <row r="399" spans="1:11" s="111" customFormat="1" ht="15" customHeight="1" x14ac:dyDescent="0.15">
      <c r="A399" s="124"/>
      <c r="B399" s="124"/>
      <c r="C399" s="117" t="s">
        <v>86</v>
      </c>
      <c r="D399" s="123" t="s">
        <v>406</v>
      </c>
      <c r="E399" s="125"/>
      <c r="F399" s="126"/>
      <c r="G399" s="126"/>
      <c r="H399" s="127"/>
      <c r="I399" s="126">
        <v>180</v>
      </c>
      <c r="J399" s="133">
        <f t="shared" si="50"/>
        <v>-1</v>
      </c>
      <c r="K399" s="132">
        <f t="shared" si="49"/>
        <v>0</v>
      </c>
    </row>
    <row r="400" spans="1:11" s="111" customFormat="1" ht="15" customHeight="1" x14ac:dyDescent="0.15">
      <c r="A400" s="124"/>
      <c r="B400" s="115" t="s">
        <v>84</v>
      </c>
      <c r="C400" s="123"/>
      <c r="D400" s="123" t="s">
        <v>407</v>
      </c>
      <c r="E400" s="125">
        <v>20</v>
      </c>
      <c r="F400" s="126">
        <v>2140</v>
      </c>
      <c r="G400" s="126">
        <v>2140</v>
      </c>
      <c r="H400" s="127">
        <f t="shared" ref="H400:H428" si="51">G400/F400</f>
        <v>1</v>
      </c>
      <c r="I400" s="126">
        <v>20</v>
      </c>
      <c r="J400" s="133">
        <f t="shared" si="50"/>
        <v>106</v>
      </c>
      <c r="K400" s="132">
        <f t="shared" si="49"/>
        <v>0</v>
      </c>
    </row>
    <row r="401" spans="1:11" s="111" customFormat="1" ht="15" customHeight="1" x14ac:dyDescent="0.15">
      <c r="A401" s="115"/>
      <c r="B401" s="124"/>
      <c r="C401" s="117" t="s">
        <v>86</v>
      </c>
      <c r="D401" s="123" t="s">
        <v>408</v>
      </c>
      <c r="E401" s="125">
        <v>20</v>
      </c>
      <c r="F401" s="126">
        <v>2140</v>
      </c>
      <c r="G401" s="126">
        <v>2140</v>
      </c>
      <c r="H401" s="127">
        <f t="shared" si="51"/>
        <v>1</v>
      </c>
      <c r="I401" s="126">
        <v>20</v>
      </c>
      <c r="J401" s="133">
        <f t="shared" si="50"/>
        <v>106</v>
      </c>
      <c r="K401" s="132">
        <f t="shared" si="49"/>
        <v>0</v>
      </c>
    </row>
    <row r="402" spans="1:11" s="111" customFormat="1" ht="15" customHeight="1" x14ac:dyDescent="0.15">
      <c r="A402" s="115" t="s">
        <v>82</v>
      </c>
      <c r="B402" s="115"/>
      <c r="C402" s="123"/>
      <c r="D402" s="123" t="s">
        <v>409</v>
      </c>
      <c r="E402" s="120">
        <v>21885.017400000001</v>
      </c>
      <c r="F402" s="121">
        <f>25504+10</f>
        <v>25514</v>
      </c>
      <c r="G402" s="121">
        <v>25504</v>
      </c>
      <c r="H402" s="122">
        <f t="shared" si="51"/>
        <v>0.99960805832092181</v>
      </c>
      <c r="I402" s="121">
        <v>27858</v>
      </c>
      <c r="J402" s="131">
        <f t="shared" si="50"/>
        <v>-8.4499964103668598E-2</v>
      </c>
      <c r="K402" s="132">
        <f t="shared" si="49"/>
        <v>10</v>
      </c>
    </row>
    <row r="403" spans="1:11" s="111" customFormat="1" ht="15" customHeight="1" x14ac:dyDescent="0.15">
      <c r="A403" s="124"/>
      <c r="B403" s="115" t="s">
        <v>84</v>
      </c>
      <c r="C403" s="123"/>
      <c r="D403" s="123" t="s">
        <v>410</v>
      </c>
      <c r="E403" s="125">
        <v>6658.9583000000002</v>
      </c>
      <c r="F403" s="126">
        <v>6236</v>
      </c>
      <c r="G403" s="126">
        <v>6236</v>
      </c>
      <c r="H403" s="127">
        <f t="shared" si="51"/>
        <v>1</v>
      </c>
      <c r="I403" s="126">
        <v>4848</v>
      </c>
      <c r="J403" s="133">
        <f t="shared" si="50"/>
        <v>0.2863036303630363</v>
      </c>
      <c r="K403" s="132">
        <f t="shared" si="49"/>
        <v>0</v>
      </c>
    </row>
    <row r="404" spans="1:11" s="111" customFormat="1" ht="15" customHeight="1" x14ac:dyDescent="0.15">
      <c r="A404" s="124"/>
      <c r="B404" s="124"/>
      <c r="C404" s="117" t="s">
        <v>86</v>
      </c>
      <c r="D404" s="123" t="s">
        <v>87</v>
      </c>
      <c r="E404" s="125">
        <v>675.93309999999997</v>
      </c>
      <c r="F404" s="126">
        <v>717</v>
      </c>
      <c r="G404" s="126">
        <v>717</v>
      </c>
      <c r="H404" s="127">
        <f t="shared" si="51"/>
        <v>1</v>
      </c>
      <c r="I404" s="126">
        <v>656</v>
      </c>
      <c r="J404" s="133">
        <f t="shared" si="50"/>
        <v>9.298780487804878E-2</v>
      </c>
      <c r="K404" s="132">
        <f t="shared" si="49"/>
        <v>0</v>
      </c>
    </row>
    <row r="405" spans="1:11" s="111" customFormat="1" ht="15" customHeight="1" x14ac:dyDescent="0.15">
      <c r="A405" s="124"/>
      <c r="B405" s="124"/>
      <c r="C405" s="117" t="s">
        <v>86</v>
      </c>
      <c r="D405" s="123" t="s">
        <v>88</v>
      </c>
      <c r="E405" s="125">
        <v>704.05</v>
      </c>
      <c r="F405" s="126">
        <v>134</v>
      </c>
      <c r="G405" s="126">
        <v>134</v>
      </c>
      <c r="H405" s="127">
        <f t="shared" si="51"/>
        <v>1</v>
      </c>
      <c r="I405" s="126">
        <v>153</v>
      </c>
      <c r="J405" s="133">
        <f t="shared" si="50"/>
        <v>-0.12418300653594772</v>
      </c>
      <c r="K405" s="132">
        <f t="shared" si="49"/>
        <v>0</v>
      </c>
    </row>
    <row r="406" spans="1:11" s="111" customFormat="1" ht="15" customHeight="1" x14ac:dyDescent="0.15">
      <c r="A406" s="124"/>
      <c r="B406" s="124"/>
      <c r="C406" s="117" t="s">
        <v>86</v>
      </c>
      <c r="D406" s="123" t="s">
        <v>411</v>
      </c>
      <c r="E406" s="125">
        <v>1174.3869999999999</v>
      </c>
      <c r="F406" s="126">
        <v>1065</v>
      </c>
      <c r="G406" s="126">
        <v>1065</v>
      </c>
      <c r="H406" s="127">
        <f t="shared" si="51"/>
        <v>1</v>
      </c>
      <c r="I406" s="126">
        <v>1020</v>
      </c>
      <c r="J406" s="133">
        <f t="shared" si="50"/>
        <v>4.4117647058823532E-2</v>
      </c>
      <c r="K406" s="132">
        <f t="shared" si="49"/>
        <v>0</v>
      </c>
    </row>
    <row r="407" spans="1:11" s="111" customFormat="1" ht="15" customHeight="1" x14ac:dyDescent="0.15">
      <c r="A407" s="124"/>
      <c r="B407" s="124"/>
      <c r="C407" s="117" t="s">
        <v>86</v>
      </c>
      <c r="D407" s="123" t="s">
        <v>412</v>
      </c>
      <c r="E407" s="125">
        <v>1020.1614</v>
      </c>
      <c r="F407" s="126">
        <v>1023</v>
      </c>
      <c r="G407" s="126">
        <v>1023</v>
      </c>
      <c r="H407" s="127">
        <f t="shared" si="51"/>
        <v>1</v>
      </c>
      <c r="I407" s="126">
        <v>780</v>
      </c>
      <c r="J407" s="133">
        <f t="shared" si="50"/>
        <v>0.31153846153846154</v>
      </c>
      <c r="K407" s="132">
        <f t="shared" si="49"/>
        <v>0</v>
      </c>
    </row>
    <row r="408" spans="1:11" s="111" customFormat="1" ht="15" customHeight="1" x14ac:dyDescent="0.15">
      <c r="A408" s="124"/>
      <c r="B408" s="124"/>
      <c r="C408" s="117" t="s">
        <v>86</v>
      </c>
      <c r="D408" s="123" t="s">
        <v>413</v>
      </c>
      <c r="E408" s="125">
        <v>1898.0778</v>
      </c>
      <c r="F408" s="126">
        <v>2086</v>
      </c>
      <c r="G408" s="126">
        <v>2086</v>
      </c>
      <c r="H408" s="127">
        <f t="shared" si="51"/>
        <v>1</v>
      </c>
      <c r="I408" s="126">
        <v>1925</v>
      </c>
      <c r="J408" s="133">
        <f t="shared" si="50"/>
        <v>8.3636363636363634E-2</v>
      </c>
      <c r="K408" s="132">
        <f t="shared" si="49"/>
        <v>0</v>
      </c>
    </row>
    <row r="409" spans="1:11" s="111" customFormat="1" ht="15" customHeight="1" x14ac:dyDescent="0.15">
      <c r="A409" s="124"/>
      <c r="B409" s="124"/>
      <c r="C409" s="117" t="s">
        <v>86</v>
      </c>
      <c r="D409" s="123" t="s">
        <v>414</v>
      </c>
      <c r="E409" s="125">
        <v>1186.3489999999999</v>
      </c>
      <c r="F409" s="126">
        <v>1211</v>
      </c>
      <c r="G409" s="126">
        <v>1211</v>
      </c>
      <c r="H409" s="127">
        <f t="shared" si="51"/>
        <v>1</v>
      </c>
      <c r="I409" s="126">
        <v>314</v>
      </c>
      <c r="J409" s="133">
        <f t="shared" si="50"/>
        <v>2.8566878980891719</v>
      </c>
      <c r="K409" s="132">
        <f t="shared" si="49"/>
        <v>0</v>
      </c>
    </row>
    <row r="410" spans="1:11" s="111" customFormat="1" ht="15" customHeight="1" x14ac:dyDescent="0.15">
      <c r="A410" s="124"/>
      <c r="B410" s="115" t="s">
        <v>84</v>
      </c>
      <c r="C410" s="123"/>
      <c r="D410" s="123" t="s">
        <v>415</v>
      </c>
      <c r="E410" s="125">
        <v>1986.123</v>
      </c>
      <c r="F410" s="126">
        <v>1599</v>
      </c>
      <c r="G410" s="126">
        <v>1599</v>
      </c>
      <c r="H410" s="127">
        <f t="shared" si="51"/>
        <v>1</v>
      </c>
      <c r="I410" s="126">
        <v>2205</v>
      </c>
      <c r="J410" s="133">
        <f t="shared" si="50"/>
        <v>-0.2748299319727891</v>
      </c>
      <c r="K410" s="132">
        <f t="shared" si="49"/>
        <v>0</v>
      </c>
    </row>
    <row r="411" spans="1:11" s="111" customFormat="1" ht="15" customHeight="1" x14ac:dyDescent="0.15">
      <c r="A411" s="124"/>
      <c r="B411" s="124"/>
      <c r="C411" s="117" t="s">
        <v>86</v>
      </c>
      <c r="D411" s="123" t="s">
        <v>416</v>
      </c>
      <c r="E411" s="125">
        <v>1986.123</v>
      </c>
      <c r="F411" s="126">
        <v>1599</v>
      </c>
      <c r="G411" s="126">
        <v>1599</v>
      </c>
      <c r="H411" s="127">
        <f t="shared" si="51"/>
        <v>1</v>
      </c>
      <c r="I411" s="126">
        <v>2205</v>
      </c>
      <c r="J411" s="133">
        <f t="shared" si="50"/>
        <v>-0.2748299319727891</v>
      </c>
      <c r="K411" s="132">
        <f t="shared" si="49"/>
        <v>0</v>
      </c>
    </row>
    <row r="412" spans="1:11" s="111" customFormat="1" ht="15" customHeight="1" x14ac:dyDescent="0.15">
      <c r="A412" s="124"/>
      <c r="B412" s="115" t="s">
        <v>84</v>
      </c>
      <c r="C412" s="123"/>
      <c r="D412" s="123" t="s">
        <v>417</v>
      </c>
      <c r="E412" s="125">
        <v>5788.7569999999996</v>
      </c>
      <c r="F412" s="126">
        <v>6528</v>
      </c>
      <c r="G412" s="126">
        <v>6518</v>
      </c>
      <c r="H412" s="127">
        <f t="shared" si="51"/>
        <v>0.99846813725490191</v>
      </c>
      <c r="I412" s="126">
        <v>14829</v>
      </c>
      <c r="J412" s="133">
        <f t="shared" si="50"/>
        <v>-0.56045586351068855</v>
      </c>
      <c r="K412" s="132">
        <f t="shared" si="49"/>
        <v>10</v>
      </c>
    </row>
    <row r="413" spans="1:11" s="111" customFormat="1" ht="15" customHeight="1" x14ac:dyDescent="0.15">
      <c r="A413" s="124"/>
      <c r="B413" s="124"/>
      <c r="C413" s="117" t="s">
        <v>86</v>
      </c>
      <c r="D413" s="123" t="s">
        <v>418</v>
      </c>
      <c r="E413" s="125">
        <v>500</v>
      </c>
      <c r="F413" s="126">
        <v>392</v>
      </c>
      <c r="G413" s="126">
        <v>392</v>
      </c>
      <c r="H413" s="127">
        <f t="shared" si="51"/>
        <v>1</v>
      </c>
      <c r="I413" s="126">
        <v>1023</v>
      </c>
      <c r="J413" s="133">
        <f t="shared" si="50"/>
        <v>-0.61681329423264908</v>
      </c>
      <c r="K413" s="132">
        <f t="shared" si="49"/>
        <v>0</v>
      </c>
    </row>
    <row r="414" spans="1:11" s="111" customFormat="1" ht="15" customHeight="1" x14ac:dyDescent="0.15">
      <c r="A414" s="124"/>
      <c r="B414" s="124"/>
      <c r="C414" s="117" t="s">
        <v>86</v>
      </c>
      <c r="D414" s="123" t="s">
        <v>419</v>
      </c>
      <c r="E414" s="125">
        <v>5288.7569999999996</v>
      </c>
      <c r="F414" s="126">
        <v>6136</v>
      </c>
      <c r="G414" s="126">
        <v>6126</v>
      </c>
      <c r="H414" s="127">
        <f t="shared" si="51"/>
        <v>0.99837027379400256</v>
      </c>
      <c r="I414" s="126">
        <v>13806</v>
      </c>
      <c r="J414" s="133">
        <f t="shared" si="50"/>
        <v>-0.55627987831377657</v>
      </c>
      <c r="K414" s="132">
        <f t="shared" si="49"/>
        <v>10</v>
      </c>
    </row>
    <row r="415" spans="1:11" s="111" customFormat="1" ht="15" customHeight="1" x14ac:dyDescent="0.15">
      <c r="A415" s="124"/>
      <c r="B415" s="115" t="s">
        <v>84</v>
      </c>
      <c r="C415" s="123"/>
      <c r="D415" s="123" t="s">
        <v>420</v>
      </c>
      <c r="E415" s="125">
        <v>7351.1791000000003</v>
      </c>
      <c r="F415" s="126">
        <v>6550</v>
      </c>
      <c r="G415" s="126">
        <v>6550</v>
      </c>
      <c r="H415" s="127">
        <f t="shared" si="51"/>
        <v>1</v>
      </c>
      <c r="I415" s="126">
        <v>5626</v>
      </c>
      <c r="J415" s="133">
        <f t="shared" si="50"/>
        <v>0.16423746889441876</v>
      </c>
      <c r="K415" s="132">
        <f t="shared" si="49"/>
        <v>0</v>
      </c>
    </row>
    <row r="416" spans="1:11" s="111" customFormat="1" ht="15" customHeight="1" x14ac:dyDescent="0.15">
      <c r="A416" s="124"/>
      <c r="B416" s="124"/>
      <c r="C416" s="117" t="s">
        <v>86</v>
      </c>
      <c r="D416" s="123" t="s">
        <v>421</v>
      </c>
      <c r="E416" s="125">
        <v>7351.1791000000003</v>
      </c>
      <c r="F416" s="126">
        <v>6550</v>
      </c>
      <c r="G416" s="126">
        <v>6550</v>
      </c>
      <c r="H416" s="127">
        <f t="shared" si="51"/>
        <v>1</v>
      </c>
      <c r="I416" s="126">
        <v>5626</v>
      </c>
      <c r="J416" s="133">
        <f t="shared" si="50"/>
        <v>0.16423746889441876</v>
      </c>
      <c r="K416" s="132">
        <f t="shared" si="49"/>
        <v>0</v>
      </c>
    </row>
    <row r="417" spans="1:11" s="111" customFormat="1" ht="15" customHeight="1" x14ac:dyDescent="0.15">
      <c r="A417" s="124"/>
      <c r="B417" s="115" t="s">
        <v>84</v>
      </c>
      <c r="C417" s="123"/>
      <c r="D417" s="123" t="s">
        <v>422</v>
      </c>
      <c r="E417" s="125">
        <v>100</v>
      </c>
      <c r="F417" s="126">
        <v>4601</v>
      </c>
      <c r="G417" s="126">
        <v>4601</v>
      </c>
      <c r="H417" s="127">
        <f t="shared" si="51"/>
        <v>1</v>
      </c>
      <c r="I417" s="126">
        <v>350</v>
      </c>
      <c r="J417" s="133">
        <f t="shared" si="50"/>
        <v>12.145714285714286</v>
      </c>
      <c r="K417" s="132">
        <f t="shared" si="49"/>
        <v>0</v>
      </c>
    </row>
    <row r="418" spans="1:11" s="111" customFormat="1" ht="15" customHeight="1" x14ac:dyDescent="0.15">
      <c r="A418" s="115"/>
      <c r="B418" s="124"/>
      <c r="C418" s="117" t="s">
        <v>86</v>
      </c>
      <c r="D418" s="123" t="s">
        <v>423</v>
      </c>
      <c r="E418" s="125">
        <v>100</v>
      </c>
      <c r="F418" s="126">
        <v>4601</v>
      </c>
      <c r="G418" s="126">
        <v>4601</v>
      </c>
      <c r="H418" s="127">
        <f t="shared" si="51"/>
        <v>1</v>
      </c>
      <c r="I418" s="126">
        <v>350</v>
      </c>
      <c r="J418" s="133">
        <f t="shared" si="50"/>
        <v>12.145714285714286</v>
      </c>
      <c r="K418" s="132">
        <f t="shared" si="49"/>
        <v>0</v>
      </c>
    </row>
    <row r="419" spans="1:11" s="111" customFormat="1" ht="15" customHeight="1" x14ac:dyDescent="0.15">
      <c r="A419" s="115" t="s">
        <v>82</v>
      </c>
      <c r="B419" s="115"/>
      <c r="C419" s="123"/>
      <c r="D419" s="123" t="s">
        <v>424</v>
      </c>
      <c r="E419" s="120">
        <v>52864.744299999998</v>
      </c>
      <c r="F419" s="121">
        <f>80210+40+252</f>
        <v>80502</v>
      </c>
      <c r="G419" s="121">
        <v>80210</v>
      </c>
      <c r="H419" s="122">
        <f t="shared" si="51"/>
        <v>0.99637276092519445</v>
      </c>
      <c r="I419" s="121">
        <v>81070</v>
      </c>
      <c r="J419" s="131">
        <f t="shared" si="50"/>
        <v>-1.0608116442580485E-2</v>
      </c>
      <c r="K419" s="132">
        <f t="shared" si="49"/>
        <v>292</v>
      </c>
    </row>
    <row r="420" spans="1:11" s="111" customFormat="1" ht="15" customHeight="1" x14ac:dyDescent="0.15">
      <c r="A420" s="124"/>
      <c r="B420" s="115" t="s">
        <v>84</v>
      </c>
      <c r="C420" s="123"/>
      <c r="D420" s="123" t="s">
        <v>425</v>
      </c>
      <c r="E420" s="125">
        <v>15564.7767</v>
      </c>
      <c r="F420" s="126">
        <f>32462+40+252</f>
        <v>32754</v>
      </c>
      <c r="G420" s="126">
        <v>32462</v>
      </c>
      <c r="H420" s="127">
        <f t="shared" si="51"/>
        <v>0.99108505831348848</v>
      </c>
      <c r="I420" s="126">
        <v>31435</v>
      </c>
      <c r="J420" s="133">
        <f t="shared" si="50"/>
        <v>3.2670590106569114E-2</v>
      </c>
      <c r="K420" s="132">
        <f t="shared" si="49"/>
        <v>292</v>
      </c>
    </row>
    <row r="421" spans="1:11" s="111" customFormat="1" ht="15" customHeight="1" x14ac:dyDescent="0.15">
      <c r="A421" s="124"/>
      <c r="B421" s="124"/>
      <c r="C421" s="117" t="s">
        <v>86</v>
      </c>
      <c r="D421" s="123" t="s">
        <v>87</v>
      </c>
      <c r="E421" s="125">
        <v>6294.2421000000004</v>
      </c>
      <c r="F421" s="126">
        <v>6883</v>
      </c>
      <c r="G421" s="126">
        <v>6883</v>
      </c>
      <c r="H421" s="127">
        <f t="shared" si="51"/>
        <v>1</v>
      </c>
      <c r="I421" s="126">
        <v>5637</v>
      </c>
      <c r="J421" s="133">
        <f t="shared" si="50"/>
        <v>0.22103956004967182</v>
      </c>
      <c r="K421" s="132">
        <f t="shared" si="49"/>
        <v>0</v>
      </c>
    </row>
    <row r="422" spans="1:11" s="111" customFormat="1" ht="15" customHeight="1" x14ac:dyDescent="0.15">
      <c r="A422" s="124"/>
      <c r="B422" s="124"/>
      <c r="C422" s="117" t="s">
        <v>86</v>
      </c>
      <c r="D422" s="123" t="s">
        <v>88</v>
      </c>
      <c r="E422" s="125">
        <v>197.2</v>
      </c>
      <c r="F422" s="126">
        <v>133</v>
      </c>
      <c r="G422" s="126">
        <v>133</v>
      </c>
      <c r="H422" s="127">
        <f t="shared" si="51"/>
        <v>1</v>
      </c>
      <c r="I422" s="126">
        <v>465</v>
      </c>
      <c r="J422" s="133">
        <f t="shared" si="50"/>
        <v>-0.71397849462365592</v>
      </c>
      <c r="K422" s="132">
        <f t="shared" si="49"/>
        <v>0</v>
      </c>
    </row>
    <row r="423" spans="1:11" s="111" customFormat="1" ht="15" customHeight="1" x14ac:dyDescent="0.15">
      <c r="A423" s="124"/>
      <c r="B423" s="124"/>
      <c r="C423" s="117" t="s">
        <v>86</v>
      </c>
      <c r="D423" s="123" t="s">
        <v>426</v>
      </c>
      <c r="E423" s="125">
        <v>533.28179999999998</v>
      </c>
      <c r="F423" s="126">
        <v>481</v>
      </c>
      <c r="G423" s="126">
        <v>481</v>
      </c>
      <c r="H423" s="127">
        <f t="shared" si="51"/>
        <v>1</v>
      </c>
      <c r="I423" s="126">
        <v>1324</v>
      </c>
      <c r="J423" s="133">
        <f t="shared" si="50"/>
        <v>-0.63670694864048338</v>
      </c>
      <c r="K423" s="132">
        <f t="shared" si="49"/>
        <v>0</v>
      </c>
    </row>
    <row r="424" spans="1:11" s="111" customFormat="1" ht="15" customHeight="1" x14ac:dyDescent="0.15">
      <c r="A424" s="124"/>
      <c r="B424" s="124"/>
      <c r="C424" s="117" t="s">
        <v>86</v>
      </c>
      <c r="D424" s="123" t="s">
        <v>427</v>
      </c>
      <c r="E424" s="125">
        <v>10</v>
      </c>
      <c r="F424" s="126">
        <v>609</v>
      </c>
      <c r="G424" s="126">
        <v>609</v>
      </c>
      <c r="H424" s="127">
        <f t="shared" si="51"/>
        <v>1</v>
      </c>
      <c r="I424" s="126">
        <v>960</v>
      </c>
      <c r="J424" s="133">
        <f t="shared" si="50"/>
        <v>-0.36562499999999998</v>
      </c>
      <c r="K424" s="132">
        <f t="shared" si="49"/>
        <v>0</v>
      </c>
    </row>
    <row r="425" spans="1:11" s="111" customFormat="1" ht="15" customHeight="1" x14ac:dyDescent="0.15">
      <c r="A425" s="124"/>
      <c r="B425" s="124"/>
      <c r="C425" s="117" t="s">
        <v>86</v>
      </c>
      <c r="D425" s="123" t="s">
        <v>428</v>
      </c>
      <c r="E425" s="125">
        <v>220</v>
      </c>
      <c r="F425" s="126">
        <v>540</v>
      </c>
      <c r="G425" s="126">
        <v>540</v>
      </c>
      <c r="H425" s="127">
        <f t="shared" si="51"/>
        <v>1</v>
      </c>
      <c r="I425" s="126">
        <v>332</v>
      </c>
      <c r="J425" s="133">
        <f t="shared" si="50"/>
        <v>0.62650602409638556</v>
      </c>
      <c r="K425" s="132">
        <f t="shared" si="49"/>
        <v>0</v>
      </c>
    </row>
    <row r="426" spans="1:11" s="111" customFormat="1" ht="15" customHeight="1" x14ac:dyDescent="0.15">
      <c r="A426" s="124"/>
      <c r="B426" s="124"/>
      <c r="C426" s="117" t="s">
        <v>86</v>
      </c>
      <c r="D426" s="123" t="s">
        <v>429</v>
      </c>
      <c r="E426" s="125">
        <v>42</v>
      </c>
      <c r="F426" s="126">
        <v>53</v>
      </c>
      <c r="G426" s="126">
        <v>53</v>
      </c>
      <c r="H426" s="127">
        <f t="shared" si="51"/>
        <v>1</v>
      </c>
      <c r="I426" s="126">
        <v>48</v>
      </c>
      <c r="J426" s="133">
        <f t="shared" si="50"/>
        <v>0.10416666666666667</v>
      </c>
      <c r="K426" s="132">
        <f t="shared" si="49"/>
        <v>0</v>
      </c>
    </row>
    <row r="427" spans="1:11" s="111" customFormat="1" ht="15" customHeight="1" x14ac:dyDescent="0.15">
      <c r="A427" s="124"/>
      <c r="B427" s="124"/>
      <c r="C427" s="117" t="s">
        <v>86</v>
      </c>
      <c r="D427" s="123" t="s">
        <v>430</v>
      </c>
      <c r="E427" s="125">
        <v>14</v>
      </c>
      <c r="F427" s="126">
        <v>35</v>
      </c>
      <c r="G427" s="126">
        <v>35</v>
      </c>
      <c r="H427" s="127">
        <f t="shared" si="51"/>
        <v>1</v>
      </c>
      <c r="I427" s="126">
        <v>51</v>
      </c>
      <c r="J427" s="133">
        <f t="shared" si="50"/>
        <v>-0.31372549019607843</v>
      </c>
      <c r="K427" s="132">
        <f t="shared" si="49"/>
        <v>0</v>
      </c>
    </row>
    <row r="428" spans="1:11" s="111" customFormat="1" ht="15" customHeight="1" x14ac:dyDescent="0.15">
      <c r="A428" s="124"/>
      <c r="B428" s="124"/>
      <c r="C428" s="117" t="s">
        <v>86</v>
      </c>
      <c r="D428" s="123" t="s">
        <v>431</v>
      </c>
      <c r="E428" s="125">
        <v>5</v>
      </c>
      <c r="F428" s="126">
        <v>5</v>
      </c>
      <c r="G428" s="126">
        <v>5</v>
      </c>
      <c r="H428" s="127">
        <f t="shared" si="51"/>
        <v>1</v>
      </c>
      <c r="I428" s="126">
        <v>5</v>
      </c>
      <c r="J428" s="133">
        <f t="shared" si="50"/>
        <v>0</v>
      </c>
      <c r="K428" s="132">
        <f t="shared" si="49"/>
        <v>0</v>
      </c>
    </row>
    <row r="429" spans="1:11" s="111" customFormat="1" ht="15" customHeight="1" x14ac:dyDescent="0.15">
      <c r="A429" s="124"/>
      <c r="B429" s="124"/>
      <c r="C429" s="117" t="s">
        <v>86</v>
      </c>
      <c r="D429" s="123" t="s">
        <v>432</v>
      </c>
      <c r="E429" s="125"/>
      <c r="F429" s="126"/>
      <c r="G429" s="126"/>
      <c r="H429" s="127"/>
      <c r="I429" s="126">
        <v>28</v>
      </c>
      <c r="J429" s="133">
        <f t="shared" si="50"/>
        <v>-1</v>
      </c>
      <c r="K429" s="132">
        <f t="shared" si="49"/>
        <v>0</v>
      </c>
    </row>
    <row r="430" spans="1:11" s="111" customFormat="1" ht="15" customHeight="1" x14ac:dyDescent="0.15">
      <c r="A430" s="124"/>
      <c r="B430" s="124"/>
      <c r="C430" s="117" t="s">
        <v>86</v>
      </c>
      <c r="D430" s="123" t="s">
        <v>433</v>
      </c>
      <c r="E430" s="125">
        <v>20</v>
      </c>
      <c r="F430" s="126">
        <v>20</v>
      </c>
      <c r="G430" s="126">
        <v>20</v>
      </c>
      <c r="H430" s="127">
        <f t="shared" ref="H430:H433" si="52">G430/F430</f>
        <v>1</v>
      </c>
      <c r="I430" s="126"/>
      <c r="J430" s="133"/>
      <c r="K430" s="132">
        <f t="shared" si="49"/>
        <v>0</v>
      </c>
    </row>
    <row r="431" spans="1:11" s="111" customFormat="1" ht="15" customHeight="1" x14ac:dyDescent="0.15">
      <c r="A431" s="124"/>
      <c r="B431" s="124"/>
      <c r="C431" s="117" t="s">
        <v>86</v>
      </c>
      <c r="D431" s="123" t="s">
        <v>434</v>
      </c>
      <c r="E431" s="125">
        <v>350</v>
      </c>
      <c r="F431" s="126">
        <v>253</v>
      </c>
      <c r="G431" s="126">
        <v>253</v>
      </c>
      <c r="H431" s="127">
        <f t="shared" si="52"/>
        <v>1</v>
      </c>
      <c r="I431" s="126">
        <v>65</v>
      </c>
      <c r="J431" s="133">
        <f t="shared" ref="J431:J462" si="53">(G431-I431)/I431</f>
        <v>2.8923076923076922</v>
      </c>
      <c r="K431" s="132">
        <f t="shared" si="49"/>
        <v>0</v>
      </c>
    </row>
    <row r="432" spans="1:11" s="111" customFormat="1" ht="15" customHeight="1" x14ac:dyDescent="0.15">
      <c r="A432" s="124"/>
      <c r="B432" s="124"/>
      <c r="C432" s="117" t="s">
        <v>86</v>
      </c>
      <c r="D432" s="123" t="s">
        <v>435</v>
      </c>
      <c r="E432" s="125"/>
      <c r="F432" s="126">
        <v>930</v>
      </c>
      <c r="G432" s="126">
        <v>930</v>
      </c>
      <c r="H432" s="127">
        <f t="shared" si="52"/>
        <v>1</v>
      </c>
      <c r="I432" s="126">
        <v>1388</v>
      </c>
      <c r="J432" s="133">
        <f t="shared" si="53"/>
        <v>-0.32997118155619598</v>
      </c>
      <c r="K432" s="132">
        <f t="shared" si="49"/>
        <v>0</v>
      </c>
    </row>
    <row r="433" spans="1:11" s="111" customFormat="1" ht="15" customHeight="1" x14ac:dyDescent="0.15">
      <c r="A433" s="124"/>
      <c r="B433" s="124"/>
      <c r="C433" s="117" t="s">
        <v>86</v>
      </c>
      <c r="D433" s="123" t="s">
        <v>436</v>
      </c>
      <c r="E433" s="125">
        <v>1835</v>
      </c>
      <c r="F433" s="126">
        <f>963+252</f>
        <v>1215</v>
      </c>
      <c r="G433" s="126">
        <v>963</v>
      </c>
      <c r="H433" s="127">
        <f t="shared" si="52"/>
        <v>0.79259259259259263</v>
      </c>
      <c r="I433" s="126">
        <v>3104</v>
      </c>
      <c r="J433" s="133">
        <f t="shared" si="53"/>
        <v>-0.68975515463917525</v>
      </c>
      <c r="K433" s="132">
        <f t="shared" si="49"/>
        <v>252</v>
      </c>
    </row>
    <row r="434" spans="1:11" s="111" customFormat="1" ht="15" customHeight="1" x14ac:dyDescent="0.15">
      <c r="A434" s="124"/>
      <c r="B434" s="124"/>
      <c r="C434" s="117" t="s">
        <v>86</v>
      </c>
      <c r="D434" s="123" t="s">
        <v>437</v>
      </c>
      <c r="E434" s="125"/>
      <c r="F434" s="126"/>
      <c r="G434" s="126"/>
      <c r="H434" s="127"/>
      <c r="I434" s="126">
        <v>300</v>
      </c>
      <c r="J434" s="133">
        <f t="shared" si="53"/>
        <v>-1</v>
      </c>
      <c r="K434" s="132">
        <f t="shared" si="49"/>
        <v>0</v>
      </c>
    </row>
    <row r="435" spans="1:11" s="111" customFormat="1" ht="15" customHeight="1" x14ac:dyDescent="0.15">
      <c r="A435" s="124"/>
      <c r="B435" s="124"/>
      <c r="C435" s="117" t="s">
        <v>86</v>
      </c>
      <c r="D435" s="123" t="s">
        <v>438</v>
      </c>
      <c r="E435" s="125">
        <v>5730</v>
      </c>
      <c r="F435" s="126">
        <f>4345+40</f>
        <v>4385</v>
      </c>
      <c r="G435" s="126">
        <v>4345</v>
      </c>
      <c r="H435" s="127">
        <f t="shared" ref="H435:H437" si="54">G435/F435</f>
        <v>0.9908779931584949</v>
      </c>
      <c r="I435" s="126">
        <v>2877</v>
      </c>
      <c r="J435" s="133">
        <f t="shared" si="53"/>
        <v>0.51025373653110884</v>
      </c>
      <c r="K435" s="132">
        <f t="shared" si="49"/>
        <v>40</v>
      </c>
    </row>
    <row r="436" spans="1:11" s="111" customFormat="1" ht="15" customHeight="1" x14ac:dyDescent="0.15">
      <c r="A436" s="124"/>
      <c r="B436" s="124"/>
      <c r="C436" s="117" t="s">
        <v>86</v>
      </c>
      <c r="D436" s="123" t="s">
        <v>439</v>
      </c>
      <c r="E436" s="125">
        <v>8</v>
      </c>
      <c r="F436" s="126">
        <v>3814</v>
      </c>
      <c r="G436" s="126">
        <v>3814</v>
      </c>
      <c r="H436" s="127">
        <f t="shared" si="54"/>
        <v>1</v>
      </c>
      <c r="I436" s="126">
        <v>270</v>
      </c>
      <c r="J436" s="133">
        <f t="shared" si="53"/>
        <v>13.125925925925927</v>
      </c>
      <c r="K436" s="132">
        <f t="shared" si="49"/>
        <v>0</v>
      </c>
    </row>
    <row r="437" spans="1:11" s="111" customFormat="1" ht="15" customHeight="1" x14ac:dyDescent="0.15">
      <c r="A437" s="124"/>
      <c r="B437" s="124"/>
      <c r="C437" s="117" t="s">
        <v>86</v>
      </c>
      <c r="D437" s="123" t="s">
        <v>440</v>
      </c>
      <c r="E437" s="125">
        <v>135.65280000000001</v>
      </c>
      <c r="F437" s="126">
        <v>91</v>
      </c>
      <c r="G437" s="126">
        <v>91</v>
      </c>
      <c r="H437" s="127">
        <f t="shared" si="54"/>
        <v>1</v>
      </c>
      <c r="I437" s="126">
        <v>208</v>
      </c>
      <c r="J437" s="133">
        <f t="shared" si="53"/>
        <v>-0.5625</v>
      </c>
      <c r="K437" s="132">
        <f t="shared" si="49"/>
        <v>0</v>
      </c>
    </row>
    <row r="438" spans="1:11" s="111" customFormat="1" ht="15" customHeight="1" x14ac:dyDescent="0.15">
      <c r="A438" s="124"/>
      <c r="B438" s="124"/>
      <c r="C438" s="117" t="s">
        <v>86</v>
      </c>
      <c r="D438" s="123" t="s">
        <v>441</v>
      </c>
      <c r="E438" s="125"/>
      <c r="F438" s="126"/>
      <c r="G438" s="126"/>
      <c r="H438" s="127"/>
      <c r="I438" s="126">
        <v>61</v>
      </c>
      <c r="J438" s="133">
        <f t="shared" si="53"/>
        <v>-1</v>
      </c>
      <c r="K438" s="132">
        <f t="shared" si="49"/>
        <v>0</v>
      </c>
    </row>
    <row r="439" spans="1:11" s="111" customFormat="1" ht="15" customHeight="1" x14ac:dyDescent="0.15">
      <c r="A439" s="124"/>
      <c r="B439" s="124"/>
      <c r="C439" s="117" t="s">
        <v>86</v>
      </c>
      <c r="D439" s="123" t="s">
        <v>442</v>
      </c>
      <c r="E439" s="125">
        <v>51.1</v>
      </c>
      <c r="F439" s="126">
        <v>48</v>
      </c>
      <c r="G439" s="126">
        <v>48</v>
      </c>
      <c r="H439" s="127">
        <f t="shared" ref="H439:H445" si="55">G439/F439</f>
        <v>1</v>
      </c>
      <c r="I439" s="126">
        <v>316</v>
      </c>
      <c r="J439" s="133">
        <f t="shared" si="53"/>
        <v>-0.84810126582278478</v>
      </c>
      <c r="K439" s="132">
        <f t="shared" si="49"/>
        <v>0</v>
      </c>
    </row>
    <row r="440" spans="1:11" s="111" customFormat="1" ht="15" customHeight="1" x14ac:dyDescent="0.15">
      <c r="A440" s="124"/>
      <c r="B440" s="124"/>
      <c r="C440" s="117" t="s">
        <v>86</v>
      </c>
      <c r="D440" s="123" t="s">
        <v>443</v>
      </c>
      <c r="E440" s="125">
        <v>119.3</v>
      </c>
      <c r="F440" s="126">
        <v>13259</v>
      </c>
      <c r="G440" s="126">
        <v>13259</v>
      </c>
      <c r="H440" s="127">
        <f t="shared" si="55"/>
        <v>1</v>
      </c>
      <c r="I440" s="126">
        <v>13996</v>
      </c>
      <c r="J440" s="133">
        <f t="shared" si="53"/>
        <v>-5.2657902257787936E-2</v>
      </c>
      <c r="K440" s="132">
        <f t="shared" si="49"/>
        <v>0</v>
      </c>
    </row>
    <row r="441" spans="1:11" s="111" customFormat="1" ht="15" customHeight="1" x14ac:dyDescent="0.15">
      <c r="A441" s="124"/>
      <c r="B441" s="115" t="s">
        <v>84</v>
      </c>
      <c r="C441" s="123"/>
      <c r="D441" s="123" t="s">
        <v>444</v>
      </c>
      <c r="E441" s="125">
        <v>7854.9254000000001</v>
      </c>
      <c r="F441" s="126">
        <v>7633</v>
      </c>
      <c r="G441" s="126">
        <v>7633</v>
      </c>
      <c r="H441" s="127">
        <f t="shared" si="55"/>
        <v>1</v>
      </c>
      <c r="I441" s="126">
        <v>10457</v>
      </c>
      <c r="J441" s="133">
        <f t="shared" si="53"/>
        <v>-0.27005833413024766</v>
      </c>
      <c r="K441" s="132">
        <f t="shared" si="49"/>
        <v>0</v>
      </c>
    </row>
    <row r="442" spans="1:11" s="111" customFormat="1" ht="15" customHeight="1" x14ac:dyDescent="0.15">
      <c r="A442" s="124"/>
      <c r="B442" s="124"/>
      <c r="C442" s="117" t="s">
        <v>86</v>
      </c>
      <c r="D442" s="123" t="s">
        <v>87</v>
      </c>
      <c r="E442" s="125">
        <v>2024.7810999999999</v>
      </c>
      <c r="F442" s="126">
        <v>1958</v>
      </c>
      <c r="G442" s="126">
        <v>1958</v>
      </c>
      <c r="H442" s="127">
        <f t="shared" si="55"/>
        <v>1</v>
      </c>
      <c r="I442" s="126">
        <v>1992</v>
      </c>
      <c r="J442" s="133">
        <f t="shared" si="53"/>
        <v>-1.7068273092369479E-2</v>
      </c>
      <c r="K442" s="132">
        <f t="shared" si="49"/>
        <v>0</v>
      </c>
    </row>
    <row r="443" spans="1:11" s="111" customFormat="1" ht="15" customHeight="1" x14ac:dyDescent="0.15">
      <c r="A443" s="124"/>
      <c r="B443" s="124"/>
      <c r="C443" s="117" t="s">
        <v>86</v>
      </c>
      <c r="D443" s="123" t="s">
        <v>88</v>
      </c>
      <c r="E443" s="125">
        <v>0.7</v>
      </c>
      <c r="F443" s="126">
        <v>1</v>
      </c>
      <c r="G443" s="126">
        <v>1</v>
      </c>
      <c r="H443" s="127">
        <f t="shared" si="55"/>
        <v>1</v>
      </c>
      <c r="I443" s="126">
        <v>60</v>
      </c>
      <c r="J443" s="133">
        <f t="shared" si="53"/>
        <v>-0.98333333333333328</v>
      </c>
      <c r="K443" s="132">
        <f t="shared" si="49"/>
        <v>0</v>
      </c>
    </row>
    <row r="444" spans="1:11" s="111" customFormat="1" ht="15" customHeight="1" x14ac:dyDescent="0.15">
      <c r="A444" s="124"/>
      <c r="B444" s="124"/>
      <c r="C444" s="117" t="s">
        <v>86</v>
      </c>
      <c r="D444" s="123" t="s">
        <v>445</v>
      </c>
      <c r="E444" s="125">
        <v>385.28800000000001</v>
      </c>
      <c r="F444" s="126">
        <v>374</v>
      </c>
      <c r="G444" s="126">
        <v>374</v>
      </c>
      <c r="H444" s="127">
        <f t="shared" si="55"/>
        <v>1</v>
      </c>
      <c r="I444" s="126">
        <v>192</v>
      </c>
      <c r="J444" s="133">
        <f t="shared" si="53"/>
        <v>0.94791666666666663</v>
      </c>
      <c r="K444" s="132">
        <f t="shared" si="49"/>
        <v>0</v>
      </c>
    </row>
    <row r="445" spans="1:11" s="111" customFormat="1" ht="15" customHeight="1" x14ac:dyDescent="0.15">
      <c r="A445" s="124"/>
      <c r="B445" s="124"/>
      <c r="C445" s="117" t="s">
        <v>86</v>
      </c>
      <c r="D445" s="123" t="s">
        <v>446</v>
      </c>
      <c r="E445" s="125">
        <v>1545</v>
      </c>
      <c r="F445" s="126">
        <v>1926</v>
      </c>
      <c r="G445" s="126">
        <v>1926</v>
      </c>
      <c r="H445" s="127">
        <f t="shared" si="55"/>
        <v>1</v>
      </c>
      <c r="I445" s="126">
        <v>3080</v>
      </c>
      <c r="J445" s="133">
        <f t="shared" si="53"/>
        <v>-0.37467532467532466</v>
      </c>
      <c r="K445" s="132">
        <f t="shared" si="49"/>
        <v>0</v>
      </c>
    </row>
    <row r="446" spans="1:11" s="111" customFormat="1" ht="15" customHeight="1" x14ac:dyDescent="0.15">
      <c r="A446" s="124"/>
      <c r="B446" s="124"/>
      <c r="C446" s="117" t="s">
        <v>86</v>
      </c>
      <c r="D446" s="123" t="s">
        <v>447</v>
      </c>
      <c r="E446" s="125"/>
      <c r="F446" s="126"/>
      <c r="G446" s="126"/>
      <c r="H446" s="127"/>
      <c r="I446" s="126">
        <v>84</v>
      </c>
      <c r="J446" s="133">
        <f t="shared" si="53"/>
        <v>-1</v>
      </c>
      <c r="K446" s="132">
        <f t="shared" si="49"/>
        <v>0</v>
      </c>
    </row>
    <row r="447" spans="1:11" s="111" customFormat="1" ht="15" customHeight="1" x14ac:dyDescent="0.15">
      <c r="A447" s="124"/>
      <c r="B447" s="124"/>
      <c r="C447" s="117" t="s">
        <v>86</v>
      </c>
      <c r="D447" s="123" t="s">
        <v>448</v>
      </c>
      <c r="E447" s="125">
        <v>10</v>
      </c>
      <c r="F447" s="126">
        <v>473</v>
      </c>
      <c r="G447" s="126">
        <v>473</v>
      </c>
      <c r="H447" s="127">
        <f t="shared" ref="H447:H460" si="56">G447/F447</f>
        <v>1</v>
      </c>
      <c r="I447" s="126">
        <v>37</v>
      </c>
      <c r="J447" s="133">
        <f t="shared" si="53"/>
        <v>11.783783783783784</v>
      </c>
      <c r="K447" s="132">
        <f t="shared" si="49"/>
        <v>0</v>
      </c>
    </row>
    <row r="448" spans="1:11" s="111" customFormat="1" ht="15" customHeight="1" x14ac:dyDescent="0.15">
      <c r="A448" s="124"/>
      <c r="B448" s="124"/>
      <c r="C448" s="117" t="s">
        <v>86</v>
      </c>
      <c r="D448" s="123" t="s">
        <v>449</v>
      </c>
      <c r="E448" s="125">
        <v>1628.04</v>
      </c>
      <c r="F448" s="126">
        <v>1562</v>
      </c>
      <c r="G448" s="126">
        <v>1562</v>
      </c>
      <c r="H448" s="127">
        <f t="shared" si="56"/>
        <v>1</v>
      </c>
      <c r="I448" s="126">
        <v>1554</v>
      </c>
      <c r="J448" s="133">
        <f t="shared" si="53"/>
        <v>5.1480051480051478E-3</v>
      </c>
      <c r="K448" s="132">
        <f t="shared" si="49"/>
        <v>0</v>
      </c>
    </row>
    <row r="449" spans="1:11" s="111" customFormat="1" ht="15" customHeight="1" x14ac:dyDescent="0.15">
      <c r="A449" s="124"/>
      <c r="B449" s="124"/>
      <c r="C449" s="117" t="s">
        <v>86</v>
      </c>
      <c r="D449" s="123" t="s">
        <v>450</v>
      </c>
      <c r="E449" s="125"/>
      <c r="F449" s="126"/>
      <c r="G449" s="126"/>
      <c r="H449" s="127"/>
      <c r="I449" s="126">
        <v>20</v>
      </c>
      <c r="J449" s="133">
        <f t="shared" si="53"/>
        <v>-1</v>
      </c>
      <c r="K449" s="132">
        <f t="shared" si="49"/>
        <v>0</v>
      </c>
    </row>
    <row r="450" spans="1:11" s="111" customFormat="1" ht="15" customHeight="1" x14ac:dyDescent="0.15">
      <c r="A450" s="124"/>
      <c r="B450" s="124"/>
      <c r="C450" s="117" t="s">
        <v>86</v>
      </c>
      <c r="D450" s="123" t="s">
        <v>451</v>
      </c>
      <c r="E450" s="125">
        <v>198.81630000000001</v>
      </c>
      <c r="F450" s="126">
        <v>247</v>
      </c>
      <c r="G450" s="126">
        <v>247</v>
      </c>
      <c r="H450" s="127">
        <f t="shared" si="56"/>
        <v>1</v>
      </c>
      <c r="I450" s="126">
        <v>476</v>
      </c>
      <c r="J450" s="133">
        <f t="shared" si="53"/>
        <v>-0.48109243697478993</v>
      </c>
      <c r="K450" s="132">
        <f t="shared" si="49"/>
        <v>0</v>
      </c>
    </row>
    <row r="451" spans="1:11" s="111" customFormat="1" ht="15" customHeight="1" x14ac:dyDescent="0.15">
      <c r="A451" s="124"/>
      <c r="B451" s="124"/>
      <c r="C451" s="117" t="s">
        <v>86</v>
      </c>
      <c r="D451" s="123" t="s">
        <v>452</v>
      </c>
      <c r="E451" s="125">
        <v>50</v>
      </c>
      <c r="F451" s="126">
        <v>61</v>
      </c>
      <c r="G451" s="126">
        <v>61</v>
      </c>
      <c r="H451" s="127">
        <f t="shared" si="56"/>
        <v>1</v>
      </c>
      <c r="I451" s="126">
        <v>29</v>
      </c>
      <c r="J451" s="133">
        <f t="shared" si="53"/>
        <v>1.103448275862069</v>
      </c>
      <c r="K451" s="132">
        <f t="shared" si="49"/>
        <v>0</v>
      </c>
    </row>
    <row r="452" spans="1:11" s="111" customFormat="1" ht="15" customHeight="1" x14ac:dyDescent="0.15">
      <c r="A452" s="124"/>
      <c r="B452" s="124"/>
      <c r="C452" s="117" t="s">
        <v>86</v>
      </c>
      <c r="D452" s="123" t="s">
        <v>453</v>
      </c>
      <c r="E452" s="125">
        <v>1500</v>
      </c>
      <c r="F452" s="126">
        <v>810</v>
      </c>
      <c r="G452" s="126">
        <v>810</v>
      </c>
      <c r="H452" s="127">
        <f t="shared" si="56"/>
        <v>1</v>
      </c>
      <c r="I452" s="126">
        <v>1500</v>
      </c>
      <c r="J452" s="133">
        <f t="shared" si="53"/>
        <v>-0.46</v>
      </c>
      <c r="K452" s="132">
        <f t="shared" si="49"/>
        <v>0</v>
      </c>
    </row>
    <row r="453" spans="1:11" s="111" customFormat="1" ht="15" customHeight="1" x14ac:dyDescent="0.15">
      <c r="A453" s="124"/>
      <c r="B453" s="124"/>
      <c r="C453" s="117" t="s">
        <v>86</v>
      </c>
      <c r="D453" s="123" t="s">
        <v>454</v>
      </c>
      <c r="E453" s="125"/>
      <c r="F453" s="126">
        <v>21</v>
      </c>
      <c r="G453" s="126">
        <v>21</v>
      </c>
      <c r="H453" s="127">
        <f t="shared" si="56"/>
        <v>1</v>
      </c>
      <c r="I453" s="126">
        <v>42</v>
      </c>
      <c r="J453" s="133">
        <f t="shared" si="53"/>
        <v>-0.5</v>
      </c>
      <c r="K453" s="132">
        <f t="shared" ref="K453:K516" si="57">F453-G453</f>
        <v>0</v>
      </c>
    </row>
    <row r="454" spans="1:11" s="111" customFormat="1" ht="15" customHeight="1" x14ac:dyDescent="0.15">
      <c r="A454" s="124"/>
      <c r="B454" s="124"/>
      <c r="C454" s="117" t="s">
        <v>86</v>
      </c>
      <c r="D454" s="123" t="s">
        <v>455</v>
      </c>
      <c r="E454" s="125">
        <v>512</v>
      </c>
      <c r="F454" s="126">
        <v>139</v>
      </c>
      <c r="G454" s="126">
        <v>139</v>
      </c>
      <c r="H454" s="127">
        <f t="shared" si="56"/>
        <v>1</v>
      </c>
      <c r="I454" s="126">
        <v>567</v>
      </c>
      <c r="J454" s="133">
        <f t="shared" si="53"/>
        <v>-0.75485008818342147</v>
      </c>
      <c r="K454" s="132">
        <f t="shared" si="57"/>
        <v>0</v>
      </c>
    </row>
    <row r="455" spans="1:11" s="111" customFormat="1" ht="15" customHeight="1" x14ac:dyDescent="0.15">
      <c r="A455" s="124"/>
      <c r="B455" s="124"/>
      <c r="C455" s="117" t="s">
        <v>86</v>
      </c>
      <c r="D455" s="123" t="s">
        <v>456</v>
      </c>
      <c r="E455" s="125"/>
      <c r="F455" s="126">
        <v>61</v>
      </c>
      <c r="G455" s="126">
        <v>61</v>
      </c>
      <c r="H455" s="127">
        <f t="shared" si="56"/>
        <v>1</v>
      </c>
      <c r="I455" s="126">
        <v>824</v>
      </c>
      <c r="J455" s="133">
        <f t="shared" si="53"/>
        <v>-0.92597087378640774</v>
      </c>
      <c r="K455" s="132">
        <f t="shared" si="57"/>
        <v>0</v>
      </c>
    </row>
    <row r="456" spans="1:11" s="111" customFormat="1" ht="15" customHeight="1" x14ac:dyDescent="0.15">
      <c r="A456" s="124"/>
      <c r="B456" s="115" t="s">
        <v>84</v>
      </c>
      <c r="C456" s="123"/>
      <c r="D456" s="123" t="s">
        <v>457</v>
      </c>
      <c r="E456" s="125">
        <v>6638</v>
      </c>
      <c r="F456" s="126">
        <v>13251</v>
      </c>
      <c r="G456" s="126">
        <v>13251</v>
      </c>
      <c r="H456" s="127">
        <f t="shared" si="56"/>
        <v>1</v>
      </c>
      <c r="I456" s="126">
        <v>14286</v>
      </c>
      <c r="J456" s="133">
        <f t="shared" si="53"/>
        <v>-7.2448551028979416E-2</v>
      </c>
      <c r="K456" s="132">
        <f t="shared" si="57"/>
        <v>0</v>
      </c>
    </row>
    <row r="457" spans="1:11" s="111" customFormat="1" ht="15" customHeight="1" x14ac:dyDescent="0.15">
      <c r="A457" s="124"/>
      <c r="B457" s="124"/>
      <c r="C457" s="117" t="s">
        <v>86</v>
      </c>
      <c r="D457" s="123" t="s">
        <v>87</v>
      </c>
      <c r="E457" s="125">
        <v>3393.2935000000002</v>
      </c>
      <c r="F457" s="126">
        <v>3528</v>
      </c>
      <c r="G457" s="126">
        <v>3528</v>
      </c>
      <c r="H457" s="127">
        <f t="shared" si="56"/>
        <v>1</v>
      </c>
      <c r="I457" s="126">
        <v>2948</v>
      </c>
      <c r="J457" s="133">
        <f t="shared" si="53"/>
        <v>0.19674355495251017</v>
      </c>
      <c r="K457" s="132">
        <f t="shared" si="57"/>
        <v>0</v>
      </c>
    </row>
    <row r="458" spans="1:11" s="111" customFormat="1" ht="15" customHeight="1" x14ac:dyDescent="0.15">
      <c r="A458" s="124"/>
      <c r="B458" s="124"/>
      <c r="C458" s="117" t="s">
        <v>86</v>
      </c>
      <c r="D458" s="123" t="s">
        <v>88</v>
      </c>
      <c r="E458" s="125">
        <v>1368</v>
      </c>
      <c r="F458" s="126">
        <v>235</v>
      </c>
      <c r="G458" s="126">
        <v>235</v>
      </c>
      <c r="H458" s="127">
        <f t="shared" si="56"/>
        <v>1</v>
      </c>
      <c r="I458" s="126">
        <v>232</v>
      </c>
      <c r="J458" s="133">
        <f t="shared" si="53"/>
        <v>1.2931034482758621E-2</v>
      </c>
      <c r="K458" s="132">
        <f t="shared" si="57"/>
        <v>0</v>
      </c>
    </row>
    <row r="459" spans="1:11" s="111" customFormat="1" ht="15" customHeight="1" x14ac:dyDescent="0.15">
      <c r="A459" s="124"/>
      <c r="B459" s="124"/>
      <c r="C459" s="117" t="s">
        <v>86</v>
      </c>
      <c r="D459" s="123" t="s">
        <v>458</v>
      </c>
      <c r="E459" s="125"/>
      <c r="F459" s="126">
        <v>6410</v>
      </c>
      <c r="G459" s="126">
        <v>6410</v>
      </c>
      <c r="H459" s="127">
        <f t="shared" si="56"/>
        <v>1</v>
      </c>
      <c r="I459" s="126">
        <v>4483</v>
      </c>
      <c r="J459" s="133">
        <f t="shared" si="53"/>
        <v>0.42984608521079637</v>
      </c>
      <c r="K459" s="132">
        <f t="shared" si="57"/>
        <v>0</v>
      </c>
    </row>
    <row r="460" spans="1:11" s="111" customFormat="1" ht="15" customHeight="1" x14ac:dyDescent="0.15">
      <c r="A460" s="124"/>
      <c r="B460" s="124"/>
      <c r="C460" s="117" t="s">
        <v>86</v>
      </c>
      <c r="D460" s="123" t="s">
        <v>459</v>
      </c>
      <c r="E460" s="125">
        <v>75</v>
      </c>
      <c r="F460" s="126">
        <v>175</v>
      </c>
      <c r="G460" s="126">
        <v>175</v>
      </c>
      <c r="H460" s="127">
        <f t="shared" si="56"/>
        <v>1</v>
      </c>
      <c r="I460" s="126">
        <v>265</v>
      </c>
      <c r="J460" s="133">
        <f t="shared" si="53"/>
        <v>-0.33962264150943394</v>
      </c>
      <c r="K460" s="132">
        <f t="shared" si="57"/>
        <v>0</v>
      </c>
    </row>
    <row r="461" spans="1:11" s="111" customFormat="1" ht="15" customHeight="1" x14ac:dyDescent="0.15">
      <c r="A461" s="124"/>
      <c r="B461" s="124"/>
      <c r="C461" s="117" t="s">
        <v>86</v>
      </c>
      <c r="D461" s="123" t="s">
        <v>460</v>
      </c>
      <c r="E461" s="125"/>
      <c r="F461" s="126"/>
      <c r="G461" s="126"/>
      <c r="H461" s="127"/>
      <c r="I461" s="126">
        <v>100</v>
      </c>
      <c r="J461" s="133">
        <f t="shared" si="53"/>
        <v>-1</v>
      </c>
      <c r="K461" s="132">
        <f t="shared" si="57"/>
        <v>0</v>
      </c>
    </row>
    <row r="462" spans="1:11" s="111" customFormat="1" ht="15" customHeight="1" x14ac:dyDescent="0.15">
      <c r="A462" s="124"/>
      <c r="B462" s="124"/>
      <c r="C462" s="117" t="s">
        <v>86</v>
      </c>
      <c r="D462" s="123" t="s">
        <v>461</v>
      </c>
      <c r="E462" s="125">
        <v>18</v>
      </c>
      <c r="F462" s="126">
        <v>18</v>
      </c>
      <c r="G462" s="126">
        <v>18</v>
      </c>
      <c r="H462" s="127">
        <f t="shared" ref="H462:H465" si="58">G462/F462</f>
        <v>1</v>
      </c>
      <c r="I462" s="126">
        <v>566</v>
      </c>
      <c r="J462" s="133">
        <f t="shared" si="53"/>
        <v>-0.96819787985865724</v>
      </c>
      <c r="K462" s="132">
        <f t="shared" si="57"/>
        <v>0</v>
      </c>
    </row>
    <row r="463" spans="1:11" s="111" customFormat="1" ht="15" customHeight="1" x14ac:dyDescent="0.15">
      <c r="A463" s="124"/>
      <c r="B463" s="124"/>
      <c r="C463" s="117" t="s">
        <v>86</v>
      </c>
      <c r="D463" s="123" t="s">
        <v>462</v>
      </c>
      <c r="E463" s="125">
        <v>24</v>
      </c>
      <c r="F463" s="126">
        <v>23</v>
      </c>
      <c r="G463" s="126">
        <v>23</v>
      </c>
      <c r="H463" s="127">
        <f t="shared" si="58"/>
        <v>1</v>
      </c>
      <c r="I463" s="126"/>
      <c r="J463" s="133"/>
      <c r="K463" s="132">
        <f t="shared" si="57"/>
        <v>0</v>
      </c>
    </row>
    <row r="464" spans="1:11" s="111" customFormat="1" ht="15" customHeight="1" x14ac:dyDescent="0.15">
      <c r="A464" s="124"/>
      <c r="B464" s="124"/>
      <c r="C464" s="117" t="s">
        <v>86</v>
      </c>
      <c r="D464" s="123" t="s">
        <v>463</v>
      </c>
      <c r="E464" s="125">
        <v>20</v>
      </c>
      <c r="F464" s="126">
        <v>20</v>
      </c>
      <c r="G464" s="126">
        <v>20</v>
      </c>
      <c r="H464" s="127">
        <f t="shared" si="58"/>
        <v>1</v>
      </c>
      <c r="I464" s="126">
        <v>20</v>
      </c>
      <c r="J464" s="133">
        <f t="shared" ref="J464:J475" si="59">(G464-I464)/I464</f>
        <v>0</v>
      </c>
      <c r="K464" s="132">
        <f t="shared" si="57"/>
        <v>0</v>
      </c>
    </row>
    <row r="465" spans="1:11" s="111" customFormat="1" ht="15" customHeight="1" x14ac:dyDescent="0.15">
      <c r="A465" s="124"/>
      <c r="B465" s="124"/>
      <c r="C465" s="117" t="s">
        <v>86</v>
      </c>
      <c r="D465" s="123" t="s">
        <v>464</v>
      </c>
      <c r="E465" s="125">
        <v>95</v>
      </c>
      <c r="F465" s="126">
        <v>195</v>
      </c>
      <c r="G465" s="126">
        <v>195</v>
      </c>
      <c r="H465" s="127">
        <f t="shared" si="58"/>
        <v>1</v>
      </c>
      <c r="I465" s="126">
        <v>199</v>
      </c>
      <c r="J465" s="133">
        <f t="shared" si="59"/>
        <v>-2.0100502512562814E-2</v>
      </c>
      <c r="K465" s="132">
        <f t="shared" si="57"/>
        <v>0</v>
      </c>
    </row>
    <row r="466" spans="1:11" s="111" customFormat="1" ht="15" customHeight="1" x14ac:dyDescent="0.15">
      <c r="A466" s="124"/>
      <c r="B466" s="124"/>
      <c r="C466" s="117" t="s">
        <v>86</v>
      </c>
      <c r="D466" s="123" t="s">
        <v>465</v>
      </c>
      <c r="E466" s="125"/>
      <c r="F466" s="126"/>
      <c r="G466" s="126"/>
      <c r="H466" s="127"/>
      <c r="I466" s="126">
        <v>48</v>
      </c>
      <c r="J466" s="133">
        <f t="shared" si="59"/>
        <v>-1</v>
      </c>
      <c r="K466" s="132">
        <f t="shared" si="57"/>
        <v>0</v>
      </c>
    </row>
    <row r="467" spans="1:11" s="111" customFormat="1" ht="15" customHeight="1" x14ac:dyDescent="0.15">
      <c r="A467" s="124"/>
      <c r="B467" s="124"/>
      <c r="C467" s="117" t="s">
        <v>86</v>
      </c>
      <c r="D467" s="123" t="s">
        <v>466</v>
      </c>
      <c r="E467" s="125">
        <v>993</v>
      </c>
      <c r="F467" s="126">
        <v>747</v>
      </c>
      <c r="G467" s="126">
        <v>747</v>
      </c>
      <c r="H467" s="127">
        <f t="shared" ref="H467:H473" si="60">G467/F467</f>
        <v>1</v>
      </c>
      <c r="I467" s="126">
        <v>1317</v>
      </c>
      <c r="J467" s="133">
        <f t="shared" si="59"/>
        <v>-0.43280182232346243</v>
      </c>
      <c r="K467" s="132">
        <f t="shared" si="57"/>
        <v>0</v>
      </c>
    </row>
    <row r="468" spans="1:11" s="111" customFormat="1" ht="15" customHeight="1" x14ac:dyDescent="0.15">
      <c r="A468" s="124"/>
      <c r="B468" s="124"/>
      <c r="C468" s="117" t="s">
        <v>86</v>
      </c>
      <c r="D468" s="123" t="s">
        <v>467</v>
      </c>
      <c r="E468" s="125"/>
      <c r="F468" s="126"/>
      <c r="G468" s="126"/>
      <c r="H468" s="127"/>
      <c r="I468" s="126">
        <v>100</v>
      </c>
      <c r="J468" s="133">
        <f t="shared" si="59"/>
        <v>-1</v>
      </c>
      <c r="K468" s="132">
        <f t="shared" si="57"/>
        <v>0</v>
      </c>
    </row>
    <row r="469" spans="1:11" s="111" customFormat="1" ht="15" customHeight="1" x14ac:dyDescent="0.15">
      <c r="A469" s="124"/>
      <c r="B469" s="124"/>
      <c r="C469" s="117" t="s">
        <v>86</v>
      </c>
      <c r="D469" s="123" t="s">
        <v>468</v>
      </c>
      <c r="E469" s="125"/>
      <c r="F469" s="126"/>
      <c r="G469" s="126"/>
      <c r="H469" s="127"/>
      <c r="I469" s="126">
        <v>2450</v>
      </c>
      <c r="J469" s="133">
        <f t="shared" si="59"/>
        <v>-1</v>
      </c>
      <c r="K469" s="132">
        <f t="shared" si="57"/>
        <v>0</v>
      </c>
    </row>
    <row r="470" spans="1:11" s="111" customFormat="1" ht="15" customHeight="1" x14ac:dyDescent="0.15">
      <c r="A470" s="124"/>
      <c r="B470" s="124"/>
      <c r="C470" s="117" t="s">
        <v>86</v>
      </c>
      <c r="D470" s="123" t="s">
        <v>469</v>
      </c>
      <c r="E470" s="125">
        <v>130</v>
      </c>
      <c r="F470" s="126">
        <v>130</v>
      </c>
      <c r="G470" s="126">
        <v>130</v>
      </c>
      <c r="H470" s="127">
        <f t="shared" si="60"/>
        <v>1</v>
      </c>
      <c r="I470" s="126">
        <v>715</v>
      </c>
      <c r="J470" s="133">
        <f t="shared" si="59"/>
        <v>-0.81818181818181823</v>
      </c>
      <c r="K470" s="132">
        <f t="shared" si="57"/>
        <v>0</v>
      </c>
    </row>
    <row r="471" spans="1:11" s="111" customFormat="1" ht="15" customHeight="1" x14ac:dyDescent="0.15">
      <c r="A471" s="124"/>
      <c r="B471" s="124"/>
      <c r="C471" s="117" t="s">
        <v>86</v>
      </c>
      <c r="D471" s="123" t="s">
        <v>470</v>
      </c>
      <c r="E471" s="125">
        <v>93</v>
      </c>
      <c r="F471" s="126">
        <v>963</v>
      </c>
      <c r="G471" s="126">
        <v>963</v>
      </c>
      <c r="H471" s="127">
        <f t="shared" si="60"/>
        <v>1</v>
      </c>
      <c r="I471" s="126">
        <v>110</v>
      </c>
      <c r="J471" s="133">
        <f t="shared" si="59"/>
        <v>7.7545454545454549</v>
      </c>
      <c r="K471" s="132">
        <f t="shared" si="57"/>
        <v>0</v>
      </c>
    </row>
    <row r="472" spans="1:11" s="111" customFormat="1" ht="15" customHeight="1" x14ac:dyDescent="0.15">
      <c r="A472" s="124"/>
      <c r="B472" s="124"/>
      <c r="C472" s="117" t="s">
        <v>86</v>
      </c>
      <c r="D472" s="123" t="s">
        <v>471</v>
      </c>
      <c r="E472" s="125">
        <v>428.32319999999999</v>
      </c>
      <c r="F472" s="126">
        <v>807</v>
      </c>
      <c r="G472" s="126">
        <v>807</v>
      </c>
      <c r="H472" s="127">
        <f t="shared" si="60"/>
        <v>1</v>
      </c>
      <c r="I472" s="126">
        <v>733</v>
      </c>
      <c r="J472" s="133">
        <f t="shared" si="59"/>
        <v>0.1009549795361528</v>
      </c>
      <c r="K472" s="132">
        <f t="shared" si="57"/>
        <v>0</v>
      </c>
    </row>
    <row r="473" spans="1:11" s="111" customFormat="1" ht="15" customHeight="1" x14ac:dyDescent="0.15">
      <c r="A473" s="124"/>
      <c r="B473" s="115" t="s">
        <v>84</v>
      </c>
      <c r="C473" s="123"/>
      <c r="D473" s="123" t="s">
        <v>472</v>
      </c>
      <c r="E473" s="125">
        <v>3064.85</v>
      </c>
      <c r="F473" s="126">
        <v>3361</v>
      </c>
      <c r="G473" s="126">
        <v>3361</v>
      </c>
      <c r="H473" s="127">
        <f t="shared" si="60"/>
        <v>1</v>
      </c>
      <c r="I473" s="126">
        <v>4573</v>
      </c>
      <c r="J473" s="133">
        <f t="shared" si="59"/>
        <v>-0.26503389459873167</v>
      </c>
      <c r="K473" s="132">
        <f t="shared" si="57"/>
        <v>0</v>
      </c>
    </row>
    <row r="474" spans="1:11" s="111" customFormat="1" ht="15" customHeight="1" x14ac:dyDescent="0.15">
      <c r="A474" s="124"/>
      <c r="B474" s="115"/>
      <c r="C474" s="117" t="s">
        <v>86</v>
      </c>
      <c r="D474" s="123" t="s">
        <v>88</v>
      </c>
      <c r="E474" s="125"/>
      <c r="F474" s="126"/>
      <c r="G474" s="126"/>
      <c r="H474" s="127"/>
      <c r="I474" s="126">
        <v>52</v>
      </c>
      <c r="J474" s="133">
        <f t="shared" si="59"/>
        <v>-1</v>
      </c>
      <c r="K474" s="132">
        <f t="shared" si="57"/>
        <v>0</v>
      </c>
    </row>
    <row r="475" spans="1:11" s="111" customFormat="1" ht="15" customHeight="1" x14ac:dyDescent="0.15">
      <c r="A475" s="124"/>
      <c r="B475" s="124"/>
      <c r="C475" s="117" t="s">
        <v>86</v>
      </c>
      <c r="D475" s="123" t="s">
        <v>473</v>
      </c>
      <c r="E475" s="125">
        <v>3064.85</v>
      </c>
      <c r="F475" s="126">
        <v>2946</v>
      </c>
      <c r="G475" s="126">
        <v>2946</v>
      </c>
      <c r="H475" s="127">
        <f t="shared" ref="H475:H481" si="61">G475/F475</f>
        <v>1</v>
      </c>
      <c r="I475" s="126">
        <v>3464</v>
      </c>
      <c r="J475" s="133">
        <f t="shared" si="59"/>
        <v>-0.14953810623556582</v>
      </c>
      <c r="K475" s="132">
        <f t="shared" si="57"/>
        <v>0</v>
      </c>
    </row>
    <row r="476" spans="1:11" s="111" customFormat="1" ht="15" customHeight="1" x14ac:dyDescent="0.15">
      <c r="A476" s="124"/>
      <c r="B476" s="124"/>
      <c r="C476" s="117" t="s">
        <v>86</v>
      </c>
      <c r="D476" s="123" t="s">
        <v>474</v>
      </c>
      <c r="E476" s="125"/>
      <c r="F476" s="126">
        <v>206</v>
      </c>
      <c r="G476" s="126">
        <v>206</v>
      </c>
      <c r="H476" s="127">
        <f t="shared" si="61"/>
        <v>1</v>
      </c>
      <c r="I476" s="126"/>
      <c r="J476" s="133"/>
      <c r="K476" s="132">
        <f t="shared" si="57"/>
        <v>0</v>
      </c>
    </row>
    <row r="477" spans="1:11" s="111" customFormat="1" ht="15" customHeight="1" x14ac:dyDescent="0.15">
      <c r="A477" s="124"/>
      <c r="B477" s="124"/>
      <c r="C477" s="117" t="s">
        <v>86</v>
      </c>
      <c r="D477" s="123" t="s">
        <v>475</v>
      </c>
      <c r="E477" s="125"/>
      <c r="F477" s="126"/>
      <c r="G477" s="126"/>
      <c r="H477" s="127"/>
      <c r="I477" s="126">
        <v>8</v>
      </c>
      <c r="J477" s="133">
        <f t="shared" ref="J477:J494" si="62">(G477-I477)/I477</f>
        <v>-1</v>
      </c>
      <c r="K477" s="132">
        <f t="shared" si="57"/>
        <v>0</v>
      </c>
    </row>
    <row r="478" spans="1:11" s="111" customFormat="1" ht="15" customHeight="1" x14ac:dyDescent="0.15">
      <c r="A478" s="124"/>
      <c r="B478" s="124"/>
      <c r="C478" s="117" t="s">
        <v>86</v>
      </c>
      <c r="D478" s="123" t="s">
        <v>476</v>
      </c>
      <c r="E478" s="125"/>
      <c r="F478" s="126">
        <v>120</v>
      </c>
      <c r="G478" s="126">
        <v>120</v>
      </c>
      <c r="H478" s="127">
        <f t="shared" si="61"/>
        <v>1</v>
      </c>
      <c r="I478" s="126">
        <v>550</v>
      </c>
      <c r="J478" s="133">
        <f t="shared" si="62"/>
        <v>-0.78181818181818186</v>
      </c>
      <c r="K478" s="132">
        <f t="shared" si="57"/>
        <v>0</v>
      </c>
    </row>
    <row r="479" spans="1:11" s="111" customFormat="1" ht="15" customHeight="1" x14ac:dyDescent="0.15">
      <c r="A479" s="124"/>
      <c r="B479" s="124"/>
      <c r="C479" s="117" t="s">
        <v>86</v>
      </c>
      <c r="D479" s="123" t="s">
        <v>477</v>
      </c>
      <c r="E479" s="125"/>
      <c r="F479" s="126">
        <v>89</v>
      </c>
      <c r="G479" s="126">
        <v>89</v>
      </c>
      <c r="H479" s="127">
        <f t="shared" si="61"/>
        <v>1</v>
      </c>
      <c r="I479" s="126">
        <v>499</v>
      </c>
      <c r="J479" s="133">
        <f t="shared" si="62"/>
        <v>-0.82164328657314634</v>
      </c>
      <c r="K479" s="132">
        <f t="shared" si="57"/>
        <v>0</v>
      </c>
    </row>
    <row r="480" spans="1:11" s="111" customFormat="1" ht="15" customHeight="1" x14ac:dyDescent="0.15">
      <c r="A480" s="124"/>
      <c r="B480" s="115" t="s">
        <v>84</v>
      </c>
      <c r="C480" s="123"/>
      <c r="D480" s="123" t="s">
        <v>478</v>
      </c>
      <c r="E480" s="125">
        <v>7694</v>
      </c>
      <c r="F480" s="126">
        <v>10462</v>
      </c>
      <c r="G480" s="126">
        <v>10462</v>
      </c>
      <c r="H480" s="127">
        <f t="shared" si="61"/>
        <v>1</v>
      </c>
      <c r="I480" s="126">
        <v>5856</v>
      </c>
      <c r="J480" s="133">
        <f t="shared" si="62"/>
        <v>0.78654371584699456</v>
      </c>
      <c r="K480" s="132">
        <f t="shared" si="57"/>
        <v>0</v>
      </c>
    </row>
    <row r="481" spans="1:11" s="111" customFormat="1" ht="15" customHeight="1" x14ac:dyDescent="0.15">
      <c r="A481" s="124"/>
      <c r="B481" s="124"/>
      <c r="C481" s="117" t="s">
        <v>86</v>
      </c>
      <c r="D481" s="123" t="s">
        <v>230</v>
      </c>
      <c r="E481" s="125">
        <v>364.7355</v>
      </c>
      <c r="F481" s="126">
        <v>371</v>
      </c>
      <c r="G481" s="126">
        <v>371</v>
      </c>
      <c r="H481" s="127">
        <f t="shared" si="61"/>
        <v>1</v>
      </c>
      <c r="I481" s="126">
        <v>318</v>
      </c>
      <c r="J481" s="133">
        <f t="shared" si="62"/>
        <v>0.16666666666666666</v>
      </c>
      <c r="K481" s="132">
        <f t="shared" si="57"/>
        <v>0</v>
      </c>
    </row>
    <row r="482" spans="1:11" s="111" customFormat="1" ht="15" customHeight="1" x14ac:dyDescent="0.15">
      <c r="A482" s="124"/>
      <c r="B482" s="124"/>
      <c r="C482" s="117" t="s">
        <v>86</v>
      </c>
      <c r="D482" s="123" t="s">
        <v>479</v>
      </c>
      <c r="E482" s="125">
        <v>7289</v>
      </c>
      <c r="F482" s="126"/>
      <c r="G482" s="126"/>
      <c r="H482" s="127"/>
      <c r="I482" s="126">
        <v>280</v>
      </c>
      <c r="J482" s="133">
        <f t="shared" si="62"/>
        <v>-1</v>
      </c>
      <c r="K482" s="132">
        <f t="shared" si="57"/>
        <v>0</v>
      </c>
    </row>
    <row r="483" spans="1:11" s="111" customFormat="1" ht="15" customHeight="1" x14ac:dyDescent="0.15">
      <c r="A483" s="124"/>
      <c r="B483" s="124"/>
      <c r="C483" s="117" t="s">
        <v>86</v>
      </c>
      <c r="D483" s="123" t="s">
        <v>480</v>
      </c>
      <c r="E483" s="125">
        <v>40</v>
      </c>
      <c r="F483" s="126">
        <v>10052</v>
      </c>
      <c r="G483" s="126">
        <v>10052</v>
      </c>
      <c r="H483" s="127">
        <f t="shared" ref="H483:H487" si="63">G483/F483</f>
        <v>1</v>
      </c>
      <c r="I483" s="126">
        <v>5218</v>
      </c>
      <c r="J483" s="133">
        <f t="shared" si="62"/>
        <v>0.92640858566500572</v>
      </c>
      <c r="K483" s="132">
        <f t="shared" si="57"/>
        <v>0</v>
      </c>
    </row>
    <row r="484" spans="1:11" s="111" customFormat="1" ht="15" customHeight="1" x14ac:dyDescent="0.15">
      <c r="A484" s="124"/>
      <c r="B484" s="124"/>
      <c r="C484" s="117" t="s">
        <v>86</v>
      </c>
      <c r="D484" s="123" t="s">
        <v>481</v>
      </c>
      <c r="E484" s="125"/>
      <c r="F484" s="126">
        <v>39</v>
      </c>
      <c r="G484" s="126">
        <v>39</v>
      </c>
      <c r="H484" s="127">
        <f t="shared" si="63"/>
        <v>1</v>
      </c>
      <c r="I484" s="126">
        <v>40</v>
      </c>
      <c r="J484" s="133">
        <f t="shared" si="62"/>
        <v>-2.5000000000000001E-2</v>
      </c>
      <c r="K484" s="132">
        <f t="shared" si="57"/>
        <v>0</v>
      </c>
    </row>
    <row r="485" spans="1:11" s="111" customFormat="1" ht="15" customHeight="1" x14ac:dyDescent="0.15">
      <c r="A485" s="124"/>
      <c r="B485" s="115" t="s">
        <v>84</v>
      </c>
      <c r="C485" s="123"/>
      <c r="D485" s="123" t="s">
        <v>482</v>
      </c>
      <c r="E485" s="125">
        <v>7229</v>
      </c>
      <c r="F485" s="126">
        <v>8241</v>
      </c>
      <c r="G485" s="126">
        <v>8241</v>
      </c>
      <c r="H485" s="127">
        <f t="shared" si="63"/>
        <v>1</v>
      </c>
      <c r="I485" s="126">
        <v>9462</v>
      </c>
      <c r="J485" s="133">
        <f t="shared" si="62"/>
        <v>-0.12904248573240329</v>
      </c>
      <c r="K485" s="132">
        <f t="shared" si="57"/>
        <v>0</v>
      </c>
    </row>
    <row r="486" spans="1:11" s="111" customFormat="1" ht="15" customHeight="1" x14ac:dyDescent="0.15">
      <c r="A486" s="124"/>
      <c r="B486" s="124"/>
      <c r="C486" s="117" t="s">
        <v>86</v>
      </c>
      <c r="D486" s="123" t="s">
        <v>483</v>
      </c>
      <c r="E486" s="125">
        <v>2262</v>
      </c>
      <c r="F486" s="126">
        <v>3007</v>
      </c>
      <c r="G486" s="126">
        <v>3007</v>
      </c>
      <c r="H486" s="127">
        <f t="shared" si="63"/>
        <v>1</v>
      </c>
      <c r="I486" s="126">
        <v>4294</v>
      </c>
      <c r="J486" s="133">
        <f t="shared" si="62"/>
        <v>-0.29972054028877504</v>
      </c>
      <c r="K486" s="132">
        <f t="shared" si="57"/>
        <v>0</v>
      </c>
    </row>
    <row r="487" spans="1:11" s="111" customFormat="1" ht="15" customHeight="1" x14ac:dyDescent="0.15">
      <c r="A487" s="124"/>
      <c r="B487" s="124"/>
      <c r="C487" s="117" t="s">
        <v>86</v>
      </c>
      <c r="D487" s="123" t="s">
        <v>484</v>
      </c>
      <c r="E487" s="125">
        <v>4967</v>
      </c>
      <c r="F487" s="126">
        <v>5234</v>
      </c>
      <c r="G487" s="126">
        <v>5234</v>
      </c>
      <c r="H487" s="127">
        <f t="shared" si="63"/>
        <v>1</v>
      </c>
      <c r="I487" s="126">
        <v>5118</v>
      </c>
      <c r="J487" s="133">
        <f t="shared" si="62"/>
        <v>2.2665103556076593E-2</v>
      </c>
      <c r="K487" s="132">
        <f t="shared" si="57"/>
        <v>0</v>
      </c>
    </row>
    <row r="488" spans="1:11" s="111" customFormat="1" ht="15" customHeight="1" x14ac:dyDescent="0.15">
      <c r="A488" s="124"/>
      <c r="B488" s="124"/>
      <c r="C488" s="117" t="s">
        <v>86</v>
      </c>
      <c r="D488" s="123" t="s">
        <v>485</v>
      </c>
      <c r="E488" s="125"/>
      <c r="F488" s="126"/>
      <c r="G488" s="126"/>
      <c r="H488" s="127"/>
      <c r="I488" s="126">
        <v>50</v>
      </c>
      <c r="J488" s="133">
        <f t="shared" si="62"/>
        <v>-1</v>
      </c>
      <c r="K488" s="132">
        <f t="shared" si="57"/>
        <v>0</v>
      </c>
    </row>
    <row r="489" spans="1:11" s="111" customFormat="1" ht="15" customHeight="1" x14ac:dyDescent="0.15">
      <c r="A489" s="124"/>
      <c r="B489" s="115" t="s">
        <v>84</v>
      </c>
      <c r="C489" s="123"/>
      <c r="D489" s="123" t="s">
        <v>486</v>
      </c>
      <c r="E489" s="125">
        <v>4819.84</v>
      </c>
      <c r="F489" s="126">
        <v>4347</v>
      </c>
      <c r="G489" s="126">
        <v>4347</v>
      </c>
      <c r="H489" s="127">
        <f t="shared" ref="H489:H493" si="64">G489/F489</f>
        <v>1</v>
      </c>
      <c r="I489" s="126">
        <v>4457</v>
      </c>
      <c r="J489" s="133">
        <f t="shared" si="62"/>
        <v>-2.4680278214045323E-2</v>
      </c>
      <c r="K489" s="132">
        <f t="shared" si="57"/>
        <v>0</v>
      </c>
    </row>
    <row r="490" spans="1:11" s="111" customFormat="1" ht="15" customHeight="1" x14ac:dyDescent="0.15">
      <c r="A490" s="124"/>
      <c r="B490" s="115"/>
      <c r="C490" s="117" t="s">
        <v>86</v>
      </c>
      <c r="D490" s="123" t="s">
        <v>487</v>
      </c>
      <c r="E490" s="125"/>
      <c r="F490" s="126"/>
      <c r="G490" s="126"/>
      <c r="H490" s="127"/>
      <c r="I490" s="126">
        <v>305</v>
      </c>
      <c r="J490" s="133">
        <f t="shared" si="62"/>
        <v>-1</v>
      </c>
      <c r="K490" s="132">
        <f t="shared" si="57"/>
        <v>0</v>
      </c>
    </row>
    <row r="491" spans="1:11" s="111" customFormat="1" ht="15" customHeight="1" x14ac:dyDescent="0.15">
      <c r="A491" s="124"/>
      <c r="B491" s="124"/>
      <c r="C491" s="117" t="s">
        <v>86</v>
      </c>
      <c r="D491" s="123" t="s">
        <v>488</v>
      </c>
      <c r="E491" s="125">
        <v>141.84</v>
      </c>
      <c r="F491" s="126">
        <v>458</v>
      </c>
      <c r="G491" s="126">
        <v>458</v>
      </c>
      <c r="H491" s="127">
        <f t="shared" si="64"/>
        <v>1</v>
      </c>
      <c r="I491" s="126">
        <v>326</v>
      </c>
      <c r="J491" s="133">
        <f t="shared" si="62"/>
        <v>0.40490797546012269</v>
      </c>
      <c r="K491" s="132">
        <f t="shared" si="57"/>
        <v>0</v>
      </c>
    </row>
    <row r="492" spans="1:11" s="111" customFormat="1" ht="15" customHeight="1" x14ac:dyDescent="0.15">
      <c r="A492" s="124"/>
      <c r="B492" s="124"/>
      <c r="C492" s="117" t="s">
        <v>86</v>
      </c>
      <c r="D492" s="123" t="s">
        <v>489</v>
      </c>
      <c r="E492" s="125">
        <v>3238</v>
      </c>
      <c r="F492" s="126">
        <v>3056</v>
      </c>
      <c r="G492" s="126">
        <v>3056</v>
      </c>
      <c r="H492" s="127">
        <f t="shared" si="64"/>
        <v>1</v>
      </c>
      <c r="I492" s="126">
        <v>3440</v>
      </c>
      <c r="J492" s="133">
        <f t="shared" si="62"/>
        <v>-0.11162790697674418</v>
      </c>
      <c r="K492" s="132">
        <f t="shared" si="57"/>
        <v>0</v>
      </c>
    </row>
    <row r="493" spans="1:11" s="111" customFormat="1" ht="15" customHeight="1" x14ac:dyDescent="0.15">
      <c r="A493" s="124"/>
      <c r="B493" s="124"/>
      <c r="C493" s="117" t="s">
        <v>86</v>
      </c>
      <c r="D493" s="123" t="s">
        <v>490</v>
      </c>
      <c r="E493" s="125">
        <v>840</v>
      </c>
      <c r="F493" s="126">
        <v>538</v>
      </c>
      <c r="G493" s="126">
        <v>538</v>
      </c>
      <c r="H493" s="127">
        <f t="shared" si="64"/>
        <v>1</v>
      </c>
      <c r="I493" s="126">
        <v>379</v>
      </c>
      <c r="J493" s="133">
        <f t="shared" si="62"/>
        <v>0.41952506596306066</v>
      </c>
      <c r="K493" s="132">
        <f t="shared" si="57"/>
        <v>0</v>
      </c>
    </row>
    <row r="494" spans="1:11" s="111" customFormat="1" ht="15" customHeight="1" x14ac:dyDescent="0.15">
      <c r="A494" s="124"/>
      <c r="B494" s="124"/>
      <c r="C494" s="117" t="s">
        <v>86</v>
      </c>
      <c r="D494" s="123" t="s">
        <v>491</v>
      </c>
      <c r="E494" s="125"/>
      <c r="F494" s="126"/>
      <c r="G494" s="126"/>
      <c r="H494" s="127"/>
      <c r="I494" s="126">
        <v>7</v>
      </c>
      <c r="J494" s="133">
        <f t="shared" si="62"/>
        <v>-1</v>
      </c>
      <c r="K494" s="132">
        <f t="shared" si="57"/>
        <v>0</v>
      </c>
    </row>
    <row r="495" spans="1:11" s="111" customFormat="1" ht="15" customHeight="1" x14ac:dyDescent="0.15">
      <c r="A495" s="115"/>
      <c r="B495" s="124"/>
      <c r="C495" s="117" t="s">
        <v>86</v>
      </c>
      <c r="D495" s="123" t="s">
        <v>492</v>
      </c>
      <c r="E495" s="125">
        <v>600</v>
      </c>
      <c r="F495" s="126">
        <v>295</v>
      </c>
      <c r="G495" s="126">
        <v>295</v>
      </c>
      <c r="H495" s="127">
        <f t="shared" ref="H495:H507" si="65">G495/F495</f>
        <v>1</v>
      </c>
      <c r="I495" s="126"/>
      <c r="J495" s="133"/>
      <c r="K495" s="132">
        <f t="shared" si="57"/>
        <v>0</v>
      </c>
    </row>
    <row r="496" spans="1:11" s="111" customFormat="1" ht="15" customHeight="1" x14ac:dyDescent="0.15">
      <c r="A496" s="115"/>
      <c r="B496" s="115" t="s">
        <v>84</v>
      </c>
      <c r="C496" s="117"/>
      <c r="D496" s="123" t="s">
        <v>493</v>
      </c>
      <c r="E496" s="125"/>
      <c r="F496" s="126">
        <v>192</v>
      </c>
      <c r="G496" s="126">
        <v>192</v>
      </c>
      <c r="H496" s="127">
        <v>1</v>
      </c>
      <c r="I496" s="126">
        <v>201</v>
      </c>
      <c r="J496" s="133">
        <f t="shared" ref="J496:J521" si="66">(G496-I496)/I496</f>
        <v>-4.4776119402985072E-2</v>
      </c>
      <c r="K496" s="132">
        <f t="shared" si="57"/>
        <v>0</v>
      </c>
    </row>
    <row r="497" spans="1:11" s="111" customFormat="1" ht="15" customHeight="1" x14ac:dyDescent="0.15">
      <c r="A497" s="115"/>
      <c r="B497" s="124"/>
      <c r="C497" s="117" t="s">
        <v>86</v>
      </c>
      <c r="D497" s="123" t="s">
        <v>494</v>
      </c>
      <c r="E497" s="125"/>
      <c r="F497" s="126">
        <v>192</v>
      </c>
      <c r="G497" s="126">
        <v>192</v>
      </c>
      <c r="H497" s="127">
        <v>1</v>
      </c>
      <c r="I497" s="126">
        <v>201</v>
      </c>
      <c r="J497" s="133">
        <f t="shared" si="66"/>
        <v>-4.4776119402985072E-2</v>
      </c>
      <c r="K497" s="132">
        <f t="shared" si="57"/>
        <v>0</v>
      </c>
    </row>
    <row r="498" spans="1:11" s="111" customFormat="1" ht="15" customHeight="1" x14ac:dyDescent="0.15">
      <c r="A498" s="115"/>
      <c r="B498" s="115" t="s">
        <v>84</v>
      </c>
      <c r="C498" s="117"/>
      <c r="D498" s="123" t="s">
        <v>495</v>
      </c>
      <c r="E498" s="125"/>
      <c r="F498" s="126">
        <v>261</v>
      </c>
      <c r="G498" s="126">
        <v>261</v>
      </c>
      <c r="H498" s="127">
        <f t="shared" si="65"/>
        <v>1</v>
      </c>
      <c r="I498" s="126">
        <v>343</v>
      </c>
      <c r="J498" s="133">
        <f t="shared" si="66"/>
        <v>-0.239067055393586</v>
      </c>
      <c r="K498" s="132">
        <f t="shared" si="57"/>
        <v>0</v>
      </c>
    </row>
    <row r="499" spans="1:11" s="111" customFormat="1" ht="15" customHeight="1" x14ac:dyDescent="0.15">
      <c r="A499" s="115"/>
      <c r="B499" s="124"/>
      <c r="C499" s="117" t="s">
        <v>86</v>
      </c>
      <c r="D499" s="123" t="s">
        <v>496</v>
      </c>
      <c r="E499" s="125"/>
      <c r="F499" s="126">
        <v>261</v>
      </c>
      <c r="G499" s="126">
        <v>261</v>
      </c>
      <c r="H499" s="127">
        <f t="shared" si="65"/>
        <v>1</v>
      </c>
      <c r="I499" s="126">
        <v>343</v>
      </c>
      <c r="J499" s="133">
        <f t="shared" si="66"/>
        <v>-0.239067055393586</v>
      </c>
      <c r="K499" s="132">
        <f t="shared" si="57"/>
        <v>0</v>
      </c>
    </row>
    <row r="500" spans="1:11" s="111" customFormat="1" ht="15" customHeight="1" x14ac:dyDescent="0.15">
      <c r="A500" s="115" t="s">
        <v>82</v>
      </c>
      <c r="B500" s="115"/>
      <c r="C500" s="123"/>
      <c r="D500" s="123" t="s">
        <v>497</v>
      </c>
      <c r="E500" s="120">
        <v>12474</v>
      </c>
      <c r="F500" s="121">
        <v>14501</v>
      </c>
      <c r="G500" s="121">
        <v>14501</v>
      </c>
      <c r="H500" s="122">
        <f t="shared" si="65"/>
        <v>1</v>
      </c>
      <c r="I500" s="121">
        <v>33688</v>
      </c>
      <c r="J500" s="131">
        <f t="shared" si="66"/>
        <v>-0.56954998812633584</v>
      </c>
      <c r="K500" s="132">
        <f t="shared" si="57"/>
        <v>0</v>
      </c>
    </row>
    <row r="501" spans="1:11" s="111" customFormat="1" ht="15" customHeight="1" x14ac:dyDescent="0.15">
      <c r="A501" s="124"/>
      <c r="B501" s="115" t="s">
        <v>84</v>
      </c>
      <c r="C501" s="123"/>
      <c r="D501" s="123" t="s">
        <v>498</v>
      </c>
      <c r="E501" s="125">
        <v>12474.1461</v>
      </c>
      <c r="F501" s="126">
        <v>11387</v>
      </c>
      <c r="G501" s="126">
        <v>11387</v>
      </c>
      <c r="H501" s="127">
        <f t="shared" si="65"/>
        <v>1</v>
      </c>
      <c r="I501" s="126">
        <v>28794</v>
      </c>
      <c r="J501" s="133">
        <f t="shared" si="66"/>
        <v>-0.6045356671528791</v>
      </c>
      <c r="K501" s="132">
        <f t="shared" si="57"/>
        <v>0</v>
      </c>
    </row>
    <row r="502" spans="1:11" s="111" customFormat="1" ht="15" customHeight="1" x14ac:dyDescent="0.15">
      <c r="A502" s="124"/>
      <c r="B502" s="124"/>
      <c r="C502" s="117" t="s">
        <v>86</v>
      </c>
      <c r="D502" s="123" t="s">
        <v>87</v>
      </c>
      <c r="E502" s="125">
        <v>4342.1261000000004</v>
      </c>
      <c r="F502" s="126">
        <v>5289</v>
      </c>
      <c r="G502" s="126">
        <v>5289</v>
      </c>
      <c r="H502" s="127">
        <f t="shared" si="65"/>
        <v>1</v>
      </c>
      <c r="I502" s="126">
        <v>4714</v>
      </c>
      <c r="J502" s="133">
        <f t="shared" si="66"/>
        <v>0.12197708952057701</v>
      </c>
      <c r="K502" s="132">
        <f t="shared" si="57"/>
        <v>0</v>
      </c>
    </row>
    <row r="503" spans="1:11" s="111" customFormat="1" ht="15" customHeight="1" x14ac:dyDescent="0.15">
      <c r="A503" s="124"/>
      <c r="B503" s="124"/>
      <c r="C503" s="117" t="s">
        <v>86</v>
      </c>
      <c r="D503" s="123" t="s">
        <v>88</v>
      </c>
      <c r="E503" s="125">
        <v>385.1</v>
      </c>
      <c r="F503" s="126">
        <v>787</v>
      </c>
      <c r="G503" s="126">
        <v>787</v>
      </c>
      <c r="H503" s="127">
        <f t="shared" si="65"/>
        <v>1</v>
      </c>
      <c r="I503" s="126">
        <v>149</v>
      </c>
      <c r="J503" s="133">
        <f t="shared" si="66"/>
        <v>4.2818791946308723</v>
      </c>
      <c r="K503" s="132">
        <f t="shared" si="57"/>
        <v>0</v>
      </c>
    </row>
    <row r="504" spans="1:11" s="111" customFormat="1" ht="15" customHeight="1" x14ac:dyDescent="0.15">
      <c r="A504" s="124"/>
      <c r="B504" s="124"/>
      <c r="C504" s="117" t="s">
        <v>86</v>
      </c>
      <c r="D504" s="123" t="s">
        <v>499</v>
      </c>
      <c r="E504" s="125">
        <v>5150</v>
      </c>
      <c r="F504" s="126">
        <v>2206</v>
      </c>
      <c r="G504" s="126">
        <v>2206</v>
      </c>
      <c r="H504" s="127">
        <f t="shared" si="65"/>
        <v>1</v>
      </c>
      <c r="I504" s="126">
        <v>18786</v>
      </c>
      <c r="J504" s="133">
        <f t="shared" si="66"/>
        <v>-0.88257212818055997</v>
      </c>
      <c r="K504" s="132">
        <f t="shared" si="57"/>
        <v>0</v>
      </c>
    </row>
    <row r="505" spans="1:11" s="111" customFormat="1" ht="15" customHeight="1" x14ac:dyDescent="0.15">
      <c r="A505" s="124"/>
      <c r="B505" s="124"/>
      <c r="C505" s="117" t="s">
        <v>86</v>
      </c>
      <c r="D505" s="123" t="s">
        <v>500</v>
      </c>
      <c r="E505" s="125">
        <v>1614</v>
      </c>
      <c r="F505" s="126">
        <v>766</v>
      </c>
      <c r="G505" s="126">
        <v>766</v>
      </c>
      <c r="H505" s="127">
        <f t="shared" si="65"/>
        <v>1</v>
      </c>
      <c r="I505" s="126">
        <v>1570</v>
      </c>
      <c r="J505" s="133">
        <f t="shared" si="66"/>
        <v>-0.51210191082802548</v>
      </c>
      <c r="K505" s="132">
        <f t="shared" si="57"/>
        <v>0</v>
      </c>
    </row>
    <row r="506" spans="1:11" s="111" customFormat="1" ht="15" customHeight="1" x14ac:dyDescent="0.15">
      <c r="A506" s="124"/>
      <c r="B506" s="124"/>
      <c r="C506" s="117" t="s">
        <v>86</v>
      </c>
      <c r="D506" s="123" t="s">
        <v>501</v>
      </c>
      <c r="E506" s="125">
        <v>308</v>
      </c>
      <c r="F506" s="126">
        <v>298</v>
      </c>
      <c r="G506" s="126">
        <v>298</v>
      </c>
      <c r="H506" s="127">
        <f t="shared" si="65"/>
        <v>1</v>
      </c>
      <c r="I506" s="126">
        <v>10</v>
      </c>
      <c r="J506" s="133">
        <f t="shared" si="66"/>
        <v>28.8</v>
      </c>
      <c r="K506" s="132">
        <f t="shared" si="57"/>
        <v>0</v>
      </c>
    </row>
    <row r="507" spans="1:11" s="111" customFormat="1" ht="15" customHeight="1" x14ac:dyDescent="0.15">
      <c r="A507" s="124"/>
      <c r="B507" s="124"/>
      <c r="C507" s="117" t="s">
        <v>86</v>
      </c>
      <c r="D507" s="123" t="s">
        <v>502</v>
      </c>
      <c r="E507" s="125">
        <v>674.92</v>
      </c>
      <c r="F507" s="126">
        <v>50</v>
      </c>
      <c r="G507" s="126">
        <v>50</v>
      </c>
      <c r="H507" s="127">
        <f t="shared" si="65"/>
        <v>1</v>
      </c>
      <c r="I507" s="126">
        <v>613</v>
      </c>
      <c r="J507" s="133">
        <f t="shared" si="66"/>
        <v>-0.91843393148450247</v>
      </c>
      <c r="K507" s="132">
        <f t="shared" si="57"/>
        <v>0</v>
      </c>
    </row>
    <row r="508" spans="1:11" s="111" customFormat="1" ht="15" customHeight="1" x14ac:dyDescent="0.15">
      <c r="A508" s="124"/>
      <c r="B508" s="124"/>
      <c r="C508" s="117" t="s">
        <v>86</v>
      </c>
      <c r="D508" s="128" t="s">
        <v>503</v>
      </c>
      <c r="E508" s="125"/>
      <c r="F508" s="126"/>
      <c r="G508" s="126"/>
      <c r="H508" s="127"/>
      <c r="I508" s="126">
        <v>63</v>
      </c>
      <c r="J508" s="133">
        <f t="shared" si="66"/>
        <v>-1</v>
      </c>
      <c r="K508" s="132">
        <f t="shared" si="57"/>
        <v>0</v>
      </c>
    </row>
    <row r="509" spans="1:11" s="111" customFormat="1" ht="15" customHeight="1" x14ac:dyDescent="0.15">
      <c r="A509" s="115"/>
      <c r="B509" s="124"/>
      <c r="C509" s="117" t="s">
        <v>86</v>
      </c>
      <c r="D509" s="123" t="s">
        <v>504</v>
      </c>
      <c r="E509" s="125"/>
      <c r="F509" s="126">
        <v>1991</v>
      </c>
      <c r="G509" s="126">
        <v>1991</v>
      </c>
      <c r="H509" s="127">
        <f t="shared" ref="H509:H514" si="67">G509/F509</f>
        <v>1</v>
      </c>
      <c r="I509" s="126">
        <v>2889</v>
      </c>
      <c r="J509" s="133">
        <f t="shared" si="66"/>
        <v>-0.310834198684666</v>
      </c>
      <c r="K509" s="132">
        <f t="shared" si="57"/>
        <v>0</v>
      </c>
    </row>
    <row r="510" spans="1:11" s="111" customFormat="1" ht="15" customHeight="1" x14ac:dyDescent="0.15">
      <c r="A510" s="115"/>
      <c r="B510" s="115" t="s">
        <v>84</v>
      </c>
      <c r="C510" s="117"/>
      <c r="D510" s="123" t="s">
        <v>505</v>
      </c>
      <c r="E510" s="137"/>
      <c r="F510" s="126">
        <v>3114</v>
      </c>
      <c r="G510" s="126">
        <v>3114</v>
      </c>
      <c r="H510" s="127">
        <f t="shared" si="67"/>
        <v>1</v>
      </c>
      <c r="I510" s="126">
        <v>3884</v>
      </c>
      <c r="J510" s="133">
        <f t="shared" si="66"/>
        <v>-0.19824922760041194</v>
      </c>
      <c r="K510" s="132">
        <f t="shared" si="57"/>
        <v>0</v>
      </c>
    </row>
    <row r="511" spans="1:11" s="111" customFormat="1" ht="15" customHeight="1" x14ac:dyDescent="0.15">
      <c r="A511" s="115"/>
      <c r="B511" s="124"/>
      <c r="C511" s="117" t="s">
        <v>86</v>
      </c>
      <c r="D511" s="123" t="s">
        <v>506</v>
      </c>
      <c r="E511" s="125"/>
      <c r="F511" s="126">
        <v>1175</v>
      </c>
      <c r="G511" s="126">
        <v>1175</v>
      </c>
      <c r="H511" s="127">
        <f t="shared" si="67"/>
        <v>1</v>
      </c>
      <c r="I511" s="126">
        <v>2124</v>
      </c>
      <c r="J511" s="133">
        <f t="shared" si="66"/>
        <v>-0.4467984934086629</v>
      </c>
      <c r="K511" s="132">
        <f t="shared" si="57"/>
        <v>0</v>
      </c>
    </row>
    <row r="512" spans="1:11" s="111" customFormat="1" ht="15" customHeight="1" x14ac:dyDescent="0.15">
      <c r="A512" s="115"/>
      <c r="B512" s="124"/>
      <c r="C512" s="117" t="s">
        <v>86</v>
      </c>
      <c r="D512" s="123" t="s">
        <v>507</v>
      </c>
      <c r="E512" s="125"/>
      <c r="F512" s="126">
        <v>307</v>
      </c>
      <c r="G512" s="126">
        <v>307</v>
      </c>
      <c r="H512" s="127">
        <f t="shared" si="67"/>
        <v>1</v>
      </c>
      <c r="I512" s="126">
        <v>780</v>
      </c>
      <c r="J512" s="133">
        <f t="shared" si="66"/>
        <v>-0.60641025641025637</v>
      </c>
      <c r="K512" s="132">
        <f t="shared" si="57"/>
        <v>0</v>
      </c>
    </row>
    <row r="513" spans="1:11" s="111" customFormat="1" ht="15" customHeight="1" x14ac:dyDescent="0.15">
      <c r="A513" s="115"/>
      <c r="B513" s="124"/>
      <c r="C513" s="117" t="s">
        <v>86</v>
      </c>
      <c r="D513" s="123" t="s">
        <v>508</v>
      </c>
      <c r="E513" s="125"/>
      <c r="F513" s="126">
        <v>257</v>
      </c>
      <c r="G513" s="126">
        <v>257</v>
      </c>
      <c r="H513" s="127">
        <f t="shared" si="67"/>
        <v>1</v>
      </c>
      <c r="I513" s="126">
        <v>816</v>
      </c>
      <c r="J513" s="133">
        <f t="shared" si="66"/>
        <v>-0.68504901960784315</v>
      </c>
      <c r="K513" s="132">
        <f t="shared" si="57"/>
        <v>0</v>
      </c>
    </row>
    <row r="514" spans="1:11" s="111" customFormat="1" ht="15" customHeight="1" x14ac:dyDescent="0.15">
      <c r="A514" s="115"/>
      <c r="B514" s="124"/>
      <c r="C514" s="117" t="s">
        <v>86</v>
      </c>
      <c r="D514" s="123" t="s">
        <v>509</v>
      </c>
      <c r="E514" s="125"/>
      <c r="F514" s="126">
        <v>1375</v>
      </c>
      <c r="G514" s="126">
        <v>1375</v>
      </c>
      <c r="H514" s="127">
        <f t="shared" si="67"/>
        <v>1</v>
      </c>
      <c r="I514" s="126">
        <v>164</v>
      </c>
      <c r="J514" s="133">
        <f t="shared" si="66"/>
        <v>7.3841463414634143</v>
      </c>
      <c r="K514" s="132">
        <f t="shared" si="57"/>
        <v>0</v>
      </c>
    </row>
    <row r="515" spans="1:11" s="111" customFormat="1" ht="15" customHeight="1" x14ac:dyDescent="0.15">
      <c r="A515" s="115"/>
      <c r="B515" s="115" t="s">
        <v>84</v>
      </c>
      <c r="C515" s="117"/>
      <c r="D515" s="128" t="s">
        <v>510</v>
      </c>
      <c r="E515" s="125"/>
      <c r="F515" s="126"/>
      <c r="G515" s="126"/>
      <c r="H515" s="127"/>
      <c r="I515" s="126">
        <v>1010</v>
      </c>
      <c r="J515" s="133">
        <f t="shared" si="66"/>
        <v>-1</v>
      </c>
      <c r="K515" s="132">
        <f t="shared" si="57"/>
        <v>0</v>
      </c>
    </row>
    <row r="516" spans="1:11" s="111" customFormat="1" ht="15" customHeight="1" x14ac:dyDescent="0.15">
      <c r="A516" s="115"/>
      <c r="B516" s="124"/>
      <c r="C516" s="117" t="s">
        <v>86</v>
      </c>
      <c r="D516" s="128" t="s">
        <v>511</v>
      </c>
      <c r="E516" s="125"/>
      <c r="F516" s="126"/>
      <c r="G516" s="126"/>
      <c r="H516" s="127"/>
      <c r="I516" s="126">
        <v>1000</v>
      </c>
      <c r="J516" s="133">
        <f t="shared" si="66"/>
        <v>-1</v>
      </c>
      <c r="K516" s="132">
        <f t="shared" si="57"/>
        <v>0</v>
      </c>
    </row>
    <row r="517" spans="1:11" s="111" customFormat="1" ht="15" customHeight="1" x14ac:dyDescent="0.15">
      <c r="A517" s="115"/>
      <c r="B517" s="124"/>
      <c r="C517" s="117" t="s">
        <v>86</v>
      </c>
      <c r="D517" s="128" t="s">
        <v>512</v>
      </c>
      <c r="E517" s="125"/>
      <c r="F517" s="126"/>
      <c r="G517" s="126"/>
      <c r="H517" s="127"/>
      <c r="I517" s="126">
        <v>10</v>
      </c>
      <c r="J517" s="133">
        <f t="shared" si="66"/>
        <v>-1</v>
      </c>
      <c r="K517" s="132">
        <f t="shared" ref="K517:K580" si="68">F517-G517</f>
        <v>0</v>
      </c>
    </row>
    <row r="518" spans="1:11" s="111" customFormat="1" ht="15" customHeight="1" x14ac:dyDescent="0.15">
      <c r="A518" s="115" t="s">
        <v>82</v>
      </c>
      <c r="B518" s="115"/>
      <c r="C518" s="123"/>
      <c r="D518" s="123" t="s">
        <v>513</v>
      </c>
      <c r="E518" s="120">
        <v>14835.855</v>
      </c>
      <c r="F518" s="121">
        <v>5414</v>
      </c>
      <c r="G518" s="121">
        <v>5414</v>
      </c>
      <c r="H518" s="122">
        <f t="shared" ref="H518:H522" si="69">G518/F518</f>
        <v>1</v>
      </c>
      <c r="I518" s="121">
        <v>20975</v>
      </c>
      <c r="J518" s="131">
        <f t="shared" si="66"/>
        <v>-0.74188319427890348</v>
      </c>
      <c r="K518" s="132">
        <f t="shared" si="68"/>
        <v>0</v>
      </c>
    </row>
    <row r="519" spans="1:11" s="111" customFormat="1" ht="15" customHeight="1" x14ac:dyDescent="0.15">
      <c r="A519" s="124"/>
      <c r="B519" s="115" t="s">
        <v>84</v>
      </c>
      <c r="C519" s="123"/>
      <c r="D519" s="123" t="s">
        <v>514</v>
      </c>
      <c r="E519" s="125">
        <v>9366.3732</v>
      </c>
      <c r="F519" s="126">
        <v>1803</v>
      </c>
      <c r="G519" s="126">
        <v>1803</v>
      </c>
      <c r="H519" s="127">
        <f t="shared" si="69"/>
        <v>1</v>
      </c>
      <c r="I519" s="126">
        <v>873</v>
      </c>
      <c r="J519" s="133">
        <f t="shared" si="66"/>
        <v>1.0652920962199313</v>
      </c>
      <c r="K519" s="132">
        <f t="shared" si="68"/>
        <v>0</v>
      </c>
    </row>
    <row r="520" spans="1:11" s="111" customFormat="1" ht="15" customHeight="1" x14ac:dyDescent="0.15">
      <c r="A520" s="124"/>
      <c r="B520" s="124"/>
      <c r="C520" s="117" t="s">
        <v>86</v>
      </c>
      <c r="D520" s="123" t="s">
        <v>87</v>
      </c>
      <c r="E520" s="125">
        <v>738.84320000000002</v>
      </c>
      <c r="F520" s="126">
        <v>710</v>
      </c>
      <c r="G520" s="126">
        <v>710</v>
      </c>
      <c r="H520" s="127">
        <f t="shared" si="69"/>
        <v>1</v>
      </c>
      <c r="I520" s="126">
        <v>646</v>
      </c>
      <c r="J520" s="133">
        <f t="shared" si="66"/>
        <v>9.9071207430340563E-2</v>
      </c>
      <c r="K520" s="132">
        <f t="shared" si="68"/>
        <v>0</v>
      </c>
    </row>
    <row r="521" spans="1:11" s="111" customFormat="1" ht="15" customHeight="1" x14ac:dyDescent="0.15">
      <c r="A521" s="124"/>
      <c r="B521" s="124"/>
      <c r="C521" s="117" t="s">
        <v>86</v>
      </c>
      <c r="D521" s="123" t="s">
        <v>88</v>
      </c>
      <c r="E521" s="125">
        <v>83</v>
      </c>
      <c r="F521" s="126">
        <v>172</v>
      </c>
      <c r="G521" s="126">
        <v>172</v>
      </c>
      <c r="H521" s="127">
        <f t="shared" si="69"/>
        <v>1</v>
      </c>
      <c r="I521" s="126">
        <v>227</v>
      </c>
      <c r="J521" s="133">
        <f t="shared" si="66"/>
        <v>-0.24229074889867841</v>
      </c>
      <c r="K521" s="132">
        <f t="shared" si="68"/>
        <v>0</v>
      </c>
    </row>
    <row r="522" spans="1:11" s="111" customFormat="1" ht="15" customHeight="1" x14ac:dyDescent="0.15">
      <c r="A522" s="124"/>
      <c r="B522" s="124"/>
      <c r="C522" s="117" t="s">
        <v>86</v>
      </c>
      <c r="D522" s="123" t="s">
        <v>515</v>
      </c>
      <c r="E522" s="125">
        <v>8544.5300000000007</v>
      </c>
      <c r="F522" s="126">
        <v>921</v>
      </c>
      <c r="G522" s="126">
        <v>921</v>
      </c>
      <c r="H522" s="127">
        <f t="shared" si="69"/>
        <v>1</v>
      </c>
      <c r="I522" s="126"/>
      <c r="J522" s="133"/>
      <c r="K522" s="132">
        <f t="shared" si="68"/>
        <v>0</v>
      </c>
    </row>
    <row r="523" spans="1:11" s="111" customFormat="1" ht="15" customHeight="1" x14ac:dyDescent="0.15">
      <c r="A523" s="124"/>
      <c r="B523" s="115" t="s">
        <v>84</v>
      </c>
      <c r="C523" s="123"/>
      <c r="D523" s="123" t="s">
        <v>516</v>
      </c>
      <c r="E523" s="125"/>
      <c r="F523" s="126"/>
      <c r="G523" s="126"/>
      <c r="H523" s="127"/>
      <c r="I523" s="126">
        <v>103</v>
      </c>
      <c r="J523" s="133">
        <f t="shared" ref="J523:J528" si="70">(G523-I523)/I523</f>
        <v>-1</v>
      </c>
      <c r="K523" s="132">
        <f t="shared" si="68"/>
        <v>0</v>
      </c>
    </row>
    <row r="524" spans="1:11" s="111" customFormat="1" ht="15" customHeight="1" x14ac:dyDescent="0.15">
      <c r="A524" s="124"/>
      <c r="B524" s="124"/>
      <c r="C524" s="117" t="s">
        <v>86</v>
      </c>
      <c r="D524" s="123" t="s">
        <v>253</v>
      </c>
      <c r="E524" s="125"/>
      <c r="F524" s="126"/>
      <c r="G524" s="126"/>
      <c r="H524" s="127"/>
      <c r="I524" s="126">
        <v>80</v>
      </c>
      <c r="J524" s="133">
        <f t="shared" si="70"/>
        <v>-1</v>
      </c>
      <c r="K524" s="132">
        <f t="shared" si="68"/>
        <v>0</v>
      </c>
    </row>
    <row r="525" spans="1:11" s="111" customFormat="1" ht="15" customHeight="1" x14ac:dyDescent="0.15">
      <c r="A525" s="124"/>
      <c r="B525" s="124"/>
      <c r="C525" s="117" t="s">
        <v>86</v>
      </c>
      <c r="D525" s="123" t="s">
        <v>88</v>
      </c>
      <c r="E525" s="125"/>
      <c r="F525" s="126"/>
      <c r="G525" s="126"/>
      <c r="H525" s="127"/>
      <c r="I525" s="126">
        <v>23</v>
      </c>
      <c r="J525" s="133">
        <f t="shared" si="70"/>
        <v>-1</v>
      </c>
      <c r="K525" s="132">
        <f t="shared" si="68"/>
        <v>0</v>
      </c>
    </row>
    <row r="526" spans="1:11" s="111" customFormat="1" ht="15" customHeight="1" x14ac:dyDescent="0.15">
      <c r="A526" s="124"/>
      <c r="B526" s="115" t="s">
        <v>84</v>
      </c>
      <c r="C526" s="123"/>
      <c r="D526" s="123" t="s">
        <v>517</v>
      </c>
      <c r="E526" s="125">
        <v>1570.7808</v>
      </c>
      <c r="F526" s="126">
        <v>1498</v>
      </c>
      <c r="G526" s="126">
        <v>1498</v>
      </c>
      <c r="H526" s="127">
        <f t="shared" ref="H526:H529" si="71">G526/F526</f>
        <v>1</v>
      </c>
      <c r="I526" s="126">
        <v>1509</v>
      </c>
      <c r="J526" s="133">
        <f t="shared" si="70"/>
        <v>-7.2895957587806497E-3</v>
      </c>
      <c r="K526" s="132">
        <f t="shared" si="68"/>
        <v>0</v>
      </c>
    </row>
    <row r="527" spans="1:11" s="111" customFormat="1" ht="15" customHeight="1" x14ac:dyDescent="0.15">
      <c r="A527" s="124"/>
      <c r="B527" s="124"/>
      <c r="C527" s="117" t="s">
        <v>86</v>
      </c>
      <c r="D527" s="123" t="s">
        <v>87</v>
      </c>
      <c r="E527" s="125">
        <v>1366.7808</v>
      </c>
      <c r="F527" s="126">
        <v>1297</v>
      </c>
      <c r="G527" s="126">
        <v>1297</v>
      </c>
      <c r="H527" s="127">
        <f t="shared" si="71"/>
        <v>1</v>
      </c>
      <c r="I527" s="126">
        <v>1334</v>
      </c>
      <c r="J527" s="133">
        <f t="shared" si="70"/>
        <v>-2.7736131934032984E-2</v>
      </c>
      <c r="K527" s="132">
        <f t="shared" si="68"/>
        <v>0</v>
      </c>
    </row>
    <row r="528" spans="1:11" s="111" customFormat="1" ht="15" customHeight="1" x14ac:dyDescent="0.15">
      <c r="A528" s="124"/>
      <c r="B528" s="124"/>
      <c r="C528" s="117" t="s">
        <v>86</v>
      </c>
      <c r="D528" s="123" t="s">
        <v>88</v>
      </c>
      <c r="E528" s="125">
        <v>16</v>
      </c>
      <c r="F528" s="126">
        <v>8</v>
      </c>
      <c r="G528" s="126">
        <v>8</v>
      </c>
      <c r="H528" s="127">
        <f t="shared" si="71"/>
        <v>1</v>
      </c>
      <c r="I528" s="126">
        <v>115</v>
      </c>
      <c r="J528" s="133">
        <f t="shared" si="70"/>
        <v>-0.93043478260869561</v>
      </c>
      <c r="K528" s="132">
        <f t="shared" si="68"/>
        <v>0</v>
      </c>
    </row>
    <row r="529" spans="1:11" s="111" customFormat="1" ht="15" customHeight="1" x14ac:dyDescent="0.15">
      <c r="A529" s="124"/>
      <c r="B529" s="124"/>
      <c r="C529" s="117" t="s">
        <v>86</v>
      </c>
      <c r="D529" s="123" t="s">
        <v>518</v>
      </c>
      <c r="E529" s="125">
        <v>188</v>
      </c>
      <c r="F529" s="126">
        <v>188</v>
      </c>
      <c r="G529" s="126">
        <v>188</v>
      </c>
      <c r="H529" s="127">
        <f t="shared" si="71"/>
        <v>1</v>
      </c>
      <c r="I529" s="126"/>
      <c r="J529" s="133"/>
      <c r="K529" s="132">
        <f t="shared" si="68"/>
        <v>0</v>
      </c>
    </row>
    <row r="530" spans="1:11" s="111" customFormat="1" ht="15" customHeight="1" x14ac:dyDescent="0.15">
      <c r="A530" s="124"/>
      <c r="B530" s="124"/>
      <c r="C530" s="117" t="s">
        <v>86</v>
      </c>
      <c r="D530" s="123" t="s">
        <v>519</v>
      </c>
      <c r="E530" s="125"/>
      <c r="F530" s="126"/>
      <c r="G530" s="126"/>
      <c r="H530" s="127"/>
      <c r="I530" s="126">
        <v>60</v>
      </c>
      <c r="J530" s="133">
        <f>(G530-I530)/I530</f>
        <v>-1</v>
      </c>
      <c r="K530" s="132">
        <f t="shared" si="68"/>
        <v>0</v>
      </c>
    </row>
    <row r="531" spans="1:11" s="111" customFormat="1" ht="15" customHeight="1" x14ac:dyDescent="0.15">
      <c r="A531" s="124"/>
      <c r="B531" s="124"/>
      <c r="C531" s="117" t="s">
        <v>86</v>
      </c>
      <c r="D531" s="123" t="s">
        <v>520</v>
      </c>
      <c r="E531" s="125"/>
      <c r="F531" s="126">
        <v>5</v>
      </c>
      <c r="G531" s="126">
        <v>5</v>
      </c>
      <c r="H531" s="127"/>
      <c r="I531" s="126"/>
      <c r="J531" s="133"/>
      <c r="K531" s="132">
        <f t="shared" si="68"/>
        <v>0</v>
      </c>
    </row>
    <row r="532" spans="1:11" s="111" customFormat="1" ht="15" customHeight="1" x14ac:dyDescent="0.15">
      <c r="A532" s="124"/>
      <c r="B532" s="115" t="s">
        <v>84</v>
      </c>
      <c r="C532" s="123"/>
      <c r="D532" s="123" t="s">
        <v>521</v>
      </c>
      <c r="E532" s="125">
        <v>2560.701</v>
      </c>
      <c r="F532" s="126">
        <v>1006</v>
      </c>
      <c r="G532" s="126">
        <v>1006</v>
      </c>
      <c r="H532" s="127">
        <f t="shared" ref="H532:H551" si="72">G532/F532</f>
        <v>1</v>
      </c>
      <c r="I532" s="126">
        <v>4106</v>
      </c>
      <c r="J532" s="133">
        <f t="shared" ref="J532:J568" si="73">(G532-I532)/I532</f>
        <v>-0.75499269361909405</v>
      </c>
      <c r="K532" s="132">
        <f t="shared" si="68"/>
        <v>0</v>
      </c>
    </row>
    <row r="533" spans="1:11" s="111" customFormat="1" ht="15" customHeight="1" x14ac:dyDescent="0.15">
      <c r="A533" s="124"/>
      <c r="B533" s="124"/>
      <c r="C533" s="117" t="s">
        <v>86</v>
      </c>
      <c r="D533" s="123" t="s">
        <v>87</v>
      </c>
      <c r="E533" s="125">
        <v>471.40100000000001</v>
      </c>
      <c r="F533" s="126">
        <v>476</v>
      </c>
      <c r="G533" s="126">
        <v>476</v>
      </c>
      <c r="H533" s="127">
        <f t="shared" si="72"/>
        <v>1</v>
      </c>
      <c r="I533" s="126">
        <v>404</v>
      </c>
      <c r="J533" s="133">
        <f t="shared" si="73"/>
        <v>0.17821782178217821</v>
      </c>
      <c r="K533" s="132">
        <f t="shared" si="68"/>
        <v>0</v>
      </c>
    </row>
    <row r="534" spans="1:11" s="111" customFormat="1" ht="15" customHeight="1" x14ac:dyDescent="0.15">
      <c r="A534" s="124"/>
      <c r="B534" s="124"/>
      <c r="C534" s="117" t="s">
        <v>86</v>
      </c>
      <c r="D534" s="123" t="s">
        <v>88</v>
      </c>
      <c r="E534" s="125"/>
      <c r="F534" s="126"/>
      <c r="G534" s="126"/>
      <c r="H534" s="127"/>
      <c r="I534" s="126">
        <v>25</v>
      </c>
      <c r="J534" s="133">
        <f t="shared" si="73"/>
        <v>-1</v>
      </c>
      <c r="K534" s="132">
        <f t="shared" si="68"/>
        <v>0</v>
      </c>
    </row>
    <row r="535" spans="1:11" s="111" customFormat="1" ht="15" customHeight="1" x14ac:dyDescent="0.15">
      <c r="A535" s="124"/>
      <c r="B535" s="124"/>
      <c r="C535" s="117" t="s">
        <v>86</v>
      </c>
      <c r="D535" s="123" t="s">
        <v>522</v>
      </c>
      <c r="E535" s="125">
        <v>997.8</v>
      </c>
      <c r="F535" s="126">
        <v>290</v>
      </c>
      <c r="G535" s="126">
        <v>290</v>
      </c>
      <c r="H535" s="127">
        <f t="shared" si="72"/>
        <v>1</v>
      </c>
      <c r="I535" s="126">
        <v>1242</v>
      </c>
      <c r="J535" s="133">
        <f t="shared" si="73"/>
        <v>-0.76650563607085342</v>
      </c>
      <c r="K535" s="132">
        <f t="shared" si="68"/>
        <v>0</v>
      </c>
    </row>
    <row r="536" spans="1:11" s="111" customFormat="1" ht="15" customHeight="1" x14ac:dyDescent="0.15">
      <c r="A536" s="124"/>
      <c r="B536" s="124"/>
      <c r="C536" s="117" t="s">
        <v>86</v>
      </c>
      <c r="D536" s="123" t="s">
        <v>523</v>
      </c>
      <c r="E536" s="125">
        <v>1091.5</v>
      </c>
      <c r="F536" s="126">
        <v>100</v>
      </c>
      <c r="G536" s="126">
        <v>100</v>
      </c>
      <c r="H536" s="127">
        <f t="shared" si="72"/>
        <v>1</v>
      </c>
      <c r="I536" s="126">
        <v>50</v>
      </c>
      <c r="J536" s="133">
        <f t="shared" si="73"/>
        <v>1</v>
      </c>
      <c r="K536" s="132">
        <f t="shared" si="68"/>
        <v>0</v>
      </c>
    </row>
    <row r="537" spans="1:11" s="111" customFormat="1" ht="15" customHeight="1" x14ac:dyDescent="0.15">
      <c r="A537" s="124"/>
      <c r="B537" s="124"/>
      <c r="C537" s="117" t="s">
        <v>86</v>
      </c>
      <c r="D537" s="123" t="s">
        <v>524</v>
      </c>
      <c r="E537" s="125"/>
      <c r="F537" s="126">
        <v>90</v>
      </c>
      <c r="G537" s="126">
        <v>90</v>
      </c>
      <c r="H537" s="127">
        <f t="shared" si="72"/>
        <v>1</v>
      </c>
      <c r="I537" s="126">
        <v>2335</v>
      </c>
      <c r="J537" s="133">
        <f t="shared" si="73"/>
        <v>-0.96145610278372595</v>
      </c>
      <c r="K537" s="132">
        <f t="shared" si="68"/>
        <v>0</v>
      </c>
    </row>
    <row r="538" spans="1:11" s="111" customFormat="1" ht="15" customHeight="1" x14ac:dyDescent="0.15">
      <c r="A538" s="124"/>
      <c r="B538" s="124"/>
      <c r="C538" s="117" t="s">
        <v>86</v>
      </c>
      <c r="D538" s="123" t="s">
        <v>525</v>
      </c>
      <c r="E538" s="125"/>
      <c r="F538" s="126">
        <v>50</v>
      </c>
      <c r="G538" s="126">
        <v>50</v>
      </c>
      <c r="H538" s="127">
        <f t="shared" si="72"/>
        <v>1</v>
      </c>
      <c r="I538" s="126">
        <v>50</v>
      </c>
      <c r="J538" s="133">
        <f t="shared" si="73"/>
        <v>0</v>
      </c>
      <c r="K538" s="132">
        <f t="shared" si="68"/>
        <v>0</v>
      </c>
    </row>
    <row r="539" spans="1:11" s="111" customFormat="1" ht="15" customHeight="1" x14ac:dyDescent="0.15">
      <c r="A539" s="124"/>
      <c r="B539" s="115" t="s">
        <v>84</v>
      </c>
      <c r="C539" s="123"/>
      <c r="D539" s="123" t="s">
        <v>526</v>
      </c>
      <c r="E539" s="125">
        <v>1338</v>
      </c>
      <c r="F539" s="126">
        <v>221</v>
      </c>
      <c r="G539" s="126">
        <v>221</v>
      </c>
      <c r="H539" s="127">
        <f t="shared" si="72"/>
        <v>1</v>
      </c>
      <c r="I539" s="126">
        <v>9916</v>
      </c>
      <c r="J539" s="133">
        <f t="shared" si="73"/>
        <v>-0.97771278741427992</v>
      </c>
      <c r="K539" s="132">
        <f t="shared" si="68"/>
        <v>0</v>
      </c>
    </row>
    <row r="540" spans="1:11" s="111" customFormat="1" ht="15" customHeight="1" x14ac:dyDescent="0.15">
      <c r="A540" s="115"/>
      <c r="B540" s="124"/>
      <c r="C540" s="117" t="s">
        <v>86</v>
      </c>
      <c r="D540" s="123" t="s">
        <v>527</v>
      </c>
      <c r="E540" s="125">
        <v>1338</v>
      </c>
      <c r="F540" s="126">
        <v>172</v>
      </c>
      <c r="G540" s="126">
        <v>172</v>
      </c>
      <c r="H540" s="127">
        <f t="shared" si="72"/>
        <v>1</v>
      </c>
      <c r="I540" s="126">
        <v>9840</v>
      </c>
      <c r="J540" s="133">
        <f t="shared" si="73"/>
        <v>-0.98252032520325205</v>
      </c>
      <c r="K540" s="132">
        <f t="shared" si="68"/>
        <v>0</v>
      </c>
    </row>
    <row r="541" spans="1:11" s="111" customFormat="1" ht="15" customHeight="1" x14ac:dyDescent="0.15">
      <c r="A541" s="115"/>
      <c r="B541" s="124"/>
      <c r="C541" s="117" t="s">
        <v>86</v>
      </c>
      <c r="D541" s="123" t="s">
        <v>528</v>
      </c>
      <c r="E541" s="125"/>
      <c r="F541" s="126">
        <v>49</v>
      </c>
      <c r="G541" s="126">
        <v>49</v>
      </c>
      <c r="H541" s="127">
        <f t="shared" si="72"/>
        <v>1</v>
      </c>
      <c r="I541" s="126">
        <v>76</v>
      </c>
      <c r="J541" s="133">
        <f t="shared" si="73"/>
        <v>-0.35526315789473684</v>
      </c>
      <c r="K541" s="132">
        <f t="shared" si="68"/>
        <v>0</v>
      </c>
    </row>
    <row r="542" spans="1:11" s="111" customFormat="1" ht="15" customHeight="1" x14ac:dyDescent="0.15">
      <c r="A542" s="115"/>
      <c r="B542" s="115" t="s">
        <v>84</v>
      </c>
      <c r="C542" s="117"/>
      <c r="D542" s="123" t="s">
        <v>529</v>
      </c>
      <c r="E542" s="125"/>
      <c r="F542" s="126">
        <v>886</v>
      </c>
      <c r="G542" s="126">
        <v>886</v>
      </c>
      <c r="H542" s="127">
        <f t="shared" si="72"/>
        <v>1</v>
      </c>
      <c r="I542" s="126">
        <v>4468</v>
      </c>
      <c r="J542" s="133">
        <f t="shared" si="73"/>
        <v>-0.80170098478066254</v>
      </c>
      <c r="K542" s="132">
        <f t="shared" si="68"/>
        <v>0</v>
      </c>
    </row>
    <row r="543" spans="1:11" s="111" customFormat="1" ht="15" customHeight="1" x14ac:dyDescent="0.15">
      <c r="A543" s="115"/>
      <c r="B543" s="124"/>
      <c r="C543" s="117" t="s">
        <v>86</v>
      </c>
      <c r="D543" s="123" t="s">
        <v>530</v>
      </c>
      <c r="E543" s="125"/>
      <c r="F543" s="126">
        <v>160</v>
      </c>
      <c r="G543" s="126">
        <v>160</v>
      </c>
      <c r="H543" s="127">
        <f t="shared" si="72"/>
        <v>1</v>
      </c>
      <c r="I543" s="126">
        <v>383</v>
      </c>
      <c r="J543" s="133">
        <f t="shared" si="73"/>
        <v>-0.5822454308093995</v>
      </c>
      <c r="K543" s="132">
        <f t="shared" si="68"/>
        <v>0</v>
      </c>
    </row>
    <row r="544" spans="1:11" s="111" customFormat="1" ht="15" customHeight="1" x14ac:dyDescent="0.15">
      <c r="A544" s="115"/>
      <c r="B544" s="124"/>
      <c r="C544" s="117" t="s">
        <v>86</v>
      </c>
      <c r="D544" s="123" t="s">
        <v>531</v>
      </c>
      <c r="E544" s="125"/>
      <c r="F544" s="126">
        <v>726</v>
      </c>
      <c r="G544" s="126">
        <v>726</v>
      </c>
      <c r="H544" s="127">
        <f t="shared" si="72"/>
        <v>1</v>
      </c>
      <c r="I544" s="126">
        <v>4085</v>
      </c>
      <c r="J544" s="133">
        <f t="shared" si="73"/>
        <v>-0.82227662178702565</v>
      </c>
      <c r="K544" s="132">
        <f t="shared" si="68"/>
        <v>0</v>
      </c>
    </row>
    <row r="545" spans="1:11" s="111" customFormat="1" ht="15" customHeight="1" x14ac:dyDescent="0.15">
      <c r="A545" s="115" t="s">
        <v>82</v>
      </c>
      <c r="B545" s="115"/>
      <c r="C545" s="123"/>
      <c r="D545" s="123" t="s">
        <v>532</v>
      </c>
      <c r="E545" s="120">
        <v>1864</v>
      </c>
      <c r="F545" s="121">
        <v>2794</v>
      </c>
      <c r="G545" s="121">
        <v>2794</v>
      </c>
      <c r="H545" s="122">
        <f t="shared" si="72"/>
        <v>1</v>
      </c>
      <c r="I545" s="121">
        <v>3376</v>
      </c>
      <c r="J545" s="131">
        <f t="shared" si="73"/>
        <v>-0.17239336492890994</v>
      </c>
      <c r="K545" s="132">
        <f t="shared" si="68"/>
        <v>0</v>
      </c>
    </row>
    <row r="546" spans="1:11" s="111" customFormat="1" ht="15" customHeight="1" x14ac:dyDescent="0.15">
      <c r="A546" s="124"/>
      <c r="B546" s="115" t="s">
        <v>84</v>
      </c>
      <c r="C546" s="123"/>
      <c r="D546" s="123" t="s">
        <v>533</v>
      </c>
      <c r="E546" s="125">
        <v>719.04740000000004</v>
      </c>
      <c r="F546" s="126">
        <v>1377</v>
      </c>
      <c r="G546" s="126">
        <v>1377</v>
      </c>
      <c r="H546" s="127">
        <f t="shared" si="72"/>
        <v>1</v>
      </c>
      <c r="I546" s="126">
        <v>1085</v>
      </c>
      <c r="J546" s="133">
        <f t="shared" si="73"/>
        <v>0.26912442396313363</v>
      </c>
      <c r="K546" s="132">
        <f t="shared" si="68"/>
        <v>0</v>
      </c>
    </row>
    <row r="547" spans="1:11" s="111" customFormat="1" ht="15" customHeight="1" x14ac:dyDescent="0.15">
      <c r="A547" s="124"/>
      <c r="B547" s="124"/>
      <c r="C547" s="117" t="s">
        <v>86</v>
      </c>
      <c r="D547" s="123" t="s">
        <v>87</v>
      </c>
      <c r="E547" s="125">
        <v>662.11739999999998</v>
      </c>
      <c r="F547" s="126">
        <v>754</v>
      </c>
      <c r="G547" s="126">
        <v>754</v>
      </c>
      <c r="H547" s="127">
        <f t="shared" si="72"/>
        <v>1</v>
      </c>
      <c r="I547" s="126">
        <v>497</v>
      </c>
      <c r="J547" s="133">
        <f t="shared" si="73"/>
        <v>0.51710261569416494</v>
      </c>
      <c r="K547" s="132">
        <f t="shared" si="68"/>
        <v>0</v>
      </c>
    </row>
    <row r="548" spans="1:11" s="111" customFormat="1" ht="15" customHeight="1" x14ac:dyDescent="0.15">
      <c r="A548" s="124"/>
      <c r="B548" s="124"/>
      <c r="C548" s="117" t="s">
        <v>86</v>
      </c>
      <c r="D548" s="123" t="s">
        <v>88</v>
      </c>
      <c r="E548" s="125">
        <v>33.93</v>
      </c>
      <c r="F548" s="126">
        <v>75</v>
      </c>
      <c r="G548" s="126">
        <v>75</v>
      </c>
      <c r="H548" s="127">
        <f t="shared" si="72"/>
        <v>1</v>
      </c>
      <c r="I548" s="126">
        <v>38</v>
      </c>
      <c r="J548" s="133">
        <f t="shared" si="73"/>
        <v>0.97368421052631582</v>
      </c>
      <c r="K548" s="132">
        <f t="shared" si="68"/>
        <v>0</v>
      </c>
    </row>
    <row r="549" spans="1:11" s="111" customFormat="1" ht="15" customHeight="1" x14ac:dyDescent="0.15">
      <c r="A549" s="124"/>
      <c r="B549" s="124"/>
      <c r="C549" s="117" t="s">
        <v>86</v>
      </c>
      <c r="D549" s="123" t="s">
        <v>534</v>
      </c>
      <c r="E549" s="125">
        <v>23</v>
      </c>
      <c r="F549" s="126">
        <v>548</v>
      </c>
      <c r="G549" s="126">
        <v>548</v>
      </c>
      <c r="H549" s="127">
        <f t="shared" si="72"/>
        <v>1</v>
      </c>
      <c r="I549" s="126">
        <v>550</v>
      </c>
      <c r="J549" s="133">
        <f t="shared" si="73"/>
        <v>-3.6363636363636364E-3</v>
      </c>
      <c r="K549" s="132">
        <f t="shared" si="68"/>
        <v>0</v>
      </c>
    </row>
    <row r="550" spans="1:11" s="111" customFormat="1" ht="15" customHeight="1" x14ac:dyDescent="0.15">
      <c r="A550" s="124"/>
      <c r="B550" s="115" t="s">
        <v>84</v>
      </c>
      <c r="C550" s="123"/>
      <c r="D550" s="123" t="s">
        <v>535</v>
      </c>
      <c r="E550" s="125">
        <v>1144.7049999999999</v>
      </c>
      <c r="F550" s="126">
        <v>1314</v>
      </c>
      <c r="G550" s="126">
        <v>1314</v>
      </c>
      <c r="H550" s="127">
        <f t="shared" si="72"/>
        <v>1</v>
      </c>
      <c r="I550" s="126">
        <v>1187</v>
      </c>
      <c r="J550" s="133">
        <f t="shared" si="73"/>
        <v>0.10699241786015164</v>
      </c>
      <c r="K550" s="132">
        <f t="shared" si="68"/>
        <v>0</v>
      </c>
    </row>
    <row r="551" spans="1:11" s="111" customFormat="1" ht="15" customHeight="1" x14ac:dyDescent="0.15">
      <c r="A551" s="124"/>
      <c r="B551" s="124"/>
      <c r="C551" s="117" t="s">
        <v>86</v>
      </c>
      <c r="D551" s="123" t="s">
        <v>87</v>
      </c>
      <c r="E551" s="125">
        <v>219.70500000000001</v>
      </c>
      <c r="F551" s="126">
        <v>239</v>
      </c>
      <c r="G551" s="126">
        <v>239</v>
      </c>
      <c r="H551" s="127">
        <f t="shared" si="72"/>
        <v>1</v>
      </c>
      <c r="I551" s="126">
        <v>192</v>
      </c>
      <c r="J551" s="133">
        <f t="shared" si="73"/>
        <v>0.24479166666666666</v>
      </c>
      <c r="K551" s="132">
        <f t="shared" si="68"/>
        <v>0</v>
      </c>
    </row>
    <row r="552" spans="1:11" s="111" customFormat="1" ht="15" customHeight="1" x14ac:dyDescent="0.15">
      <c r="A552" s="124"/>
      <c r="B552" s="124"/>
      <c r="C552" s="117" t="s">
        <v>86</v>
      </c>
      <c r="D552" s="123" t="s">
        <v>88</v>
      </c>
      <c r="E552" s="125"/>
      <c r="F552" s="126"/>
      <c r="G552" s="126"/>
      <c r="H552" s="127"/>
      <c r="I552" s="126">
        <v>50</v>
      </c>
      <c r="J552" s="133">
        <f t="shared" si="73"/>
        <v>-1</v>
      </c>
      <c r="K552" s="132">
        <f t="shared" si="68"/>
        <v>0</v>
      </c>
    </row>
    <row r="553" spans="1:11" s="111" customFormat="1" ht="15" customHeight="1" x14ac:dyDescent="0.15">
      <c r="A553" s="124"/>
      <c r="B553" s="124"/>
      <c r="C553" s="117" t="s">
        <v>86</v>
      </c>
      <c r="D553" s="123" t="s">
        <v>536</v>
      </c>
      <c r="E553" s="125">
        <v>130</v>
      </c>
      <c r="F553" s="126">
        <v>125</v>
      </c>
      <c r="G553" s="126">
        <v>125</v>
      </c>
      <c r="H553" s="127">
        <f t="shared" ref="H553:H556" si="74">G553/F553</f>
        <v>1</v>
      </c>
      <c r="I553" s="126">
        <v>170</v>
      </c>
      <c r="J553" s="133">
        <f t="shared" si="73"/>
        <v>-0.26470588235294118</v>
      </c>
      <c r="K553" s="132">
        <f t="shared" si="68"/>
        <v>0</v>
      </c>
    </row>
    <row r="554" spans="1:11" s="111" customFormat="1" ht="15" customHeight="1" x14ac:dyDescent="0.15">
      <c r="A554" s="115"/>
      <c r="B554" s="124"/>
      <c r="C554" s="117" t="s">
        <v>86</v>
      </c>
      <c r="D554" s="123" t="s">
        <v>537</v>
      </c>
      <c r="E554" s="125">
        <v>795</v>
      </c>
      <c r="F554" s="126">
        <v>950</v>
      </c>
      <c r="G554" s="126">
        <v>950</v>
      </c>
      <c r="H554" s="127">
        <f t="shared" si="74"/>
        <v>1</v>
      </c>
      <c r="I554" s="126">
        <v>775</v>
      </c>
      <c r="J554" s="133">
        <f t="shared" si="73"/>
        <v>0.22580645161290322</v>
      </c>
      <c r="K554" s="132">
        <f t="shared" si="68"/>
        <v>0</v>
      </c>
    </row>
    <row r="555" spans="1:11" s="111" customFormat="1" ht="15" customHeight="1" x14ac:dyDescent="0.15">
      <c r="A555" s="115"/>
      <c r="B555" s="115" t="s">
        <v>84</v>
      </c>
      <c r="C555" s="117"/>
      <c r="D555" s="123" t="s">
        <v>538</v>
      </c>
      <c r="E555" s="125"/>
      <c r="F555" s="126">
        <v>103</v>
      </c>
      <c r="G555" s="126">
        <v>103</v>
      </c>
      <c r="H555" s="127">
        <f t="shared" si="74"/>
        <v>1</v>
      </c>
      <c r="I555" s="126">
        <v>186</v>
      </c>
      <c r="J555" s="133">
        <f t="shared" si="73"/>
        <v>-0.44623655913978494</v>
      </c>
      <c r="K555" s="132">
        <f t="shared" si="68"/>
        <v>0</v>
      </c>
    </row>
    <row r="556" spans="1:11" s="111" customFormat="1" ht="15" customHeight="1" x14ac:dyDescent="0.15">
      <c r="A556" s="115"/>
      <c r="B556" s="124"/>
      <c r="C556" s="117" t="s">
        <v>86</v>
      </c>
      <c r="D556" s="123" t="s">
        <v>539</v>
      </c>
      <c r="E556" s="125"/>
      <c r="F556" s="126">
        <v>103</v>
      </c>
      <c r="G556" s="126">
        <v>103</v>
      </c>
      <c r="H556" s="127">
        <f t="shared" si="74"/>
        <v>1</v>
      </c>
      <c r="I556" s="126">
        <v>186</v>
      </c>
      <c r="J556" s="133">
        <f t="shared" si="73"/>
        <v>-0.44623655913978494</v>
      </c>
      <c r="K556" s="132">
        <f t="shared" si="68"/>
        <v>0</v>
      </c>
    </row>
    <row r="557" spans="1:11" s="111" customFormat="1" ht="15" customHeight="1" x14ac:dyDescent="0.15">
      <c r="A557" s="115"/>
      <c r="B557" s="115" t="s">
        <v>84</v>
      </c>
      <c r="C557" s="117"/>
      <c r="D557" s="128" t="s">
        <v>540</v>
      </c>
      <c r="E557" s="125"/>
      <c r="F557" s="126"/>
      <c r="G557" s="126"/>
      <c r="H557" s="127"/>
      <c r="I557" s="126">
        <v>918</v>
      </c>
      <c r="J557" s="133">
        <f t="shared" si="73"/>
        <v>-1</v>
      </c>
      <c r="K557" s="132">
        <f t="shared" si="68"/>
        <v>0</v>
      </c>
    </row>
    <row r="558" spans="1:11" s="111" customFormat="1" ht="15" customHeight="1" x14ac:dyDescent="0.15">
      <c r="A558" s="115"/>
      <c r="B558" s="124"/>
      <c r="C558" s="117" t="s">
        <v>86</v>
      </c>
      <c r="D558" s="128" t="s">
        <v>541</v>
      </c>
      <c r="E558" s="125"/>
      <c r="F558" s="126"/>
      <c r="G558" s="126"/>
      <c r="H558" s="127"/>
      <c r="I558" s="126">
        <v>600</v>
      </c>
      <c r="J558" s="133">
        <f t="shared" si="73"/>
        <v>-1</v>
      </c>
      <c r="K558" s="132">
        <f t="shared" si="68"/>
        <v>0</v>
      </c>
    </row>
    <row r="559" spans="1:11" s="111" customFormat="1" ht="15" customHeight="1" x14ac:dyDescent="0.15">
      <c r="A559" s="115"/>
      <c r="B559" s="124"/>
      <c r="C559" s="117" t="s">
        <v>86</v>
      </c>
      <c r="D559" s="128" t="s">
        <v>542</v>
      </c>
      <c r="E559" s="125"/>
      <c r="F559" s="126"/>
      <c r="G559" s="126"/>
      <c r="H559" s="127"/>
      <c r="I559" s="126">
        <v>318</v>
      </c>
      <c r="J559" s="133">
        <f t="shared" si="73"/>
        <v>-1</v>
      </c>
      <c r="K559" s="132">
        <f t="shared" si="68"/>
        <v>0</v>
      </c>
    </row>
    <row r="560" spans="1:11" s="111" customFormat="1" ht="15" customHeight="1" x14ac:dyDescent="0.15">
      <c r="A560" s="115" t="s">
        <v>82</v>
      </c>
      <c r="B560" s="115"/>
      <c r="C560" s="117"/>
      <c r="D560" s="123" t="s">
        <v>543</v>
      </c>
      <c r="E560" s="120"/>
      <c r="F560" s="121">
        <v>40</v>
      </c>
      <c r="G560" s="121">
        <v>40</v>
      </c>
      <c r="H560" s="122">
        <f t="shared" ref="H560:H569" si="75">G560/F560</f>
        <v>1</v>
      </c>
      <c r="I560" s="121">
        <v>124</v>
      </c>
      <c r="J560" s="131">
        <f t="shared" si="73"/>
        <v>-0.67741935483870963</v>
      </c>
      <c r="K560" s="132">
        <f t="shared" si="68"/>
        <v>0</v>
      </c>
    </row>
    <row r="561" spans="1:11" s="111" customFormat="1" ht="15" customHeight="1" x14ac:dyDescent="0.15">
      <c r="A561" s="115"/>
      <c r="B561" s="115" t="s">
        <v>84</v>
      </c>
      <c r="C561" s="117"/>
      <c r="D561" s="123" t="s">
        <v>544</v>
      </c>
      <c r="E561" s="125"/>
      <c r="F561" s="126">
        <v>15</v>
      </c>
      <c r="G561" s="126">
        <v>15</v>
      </c>
      <c r="H561" s="127">
        <f t="shared" si="75"/>
        <v>1</v>
      </c>
      <c r="I561" s="126">
        <v>9</v>
      </c>
      <c r="J561" s="133">
        <f t="shared" si="73"/>
        <v>0.66666666666666663</v>
      </c>
      <c r="K561" s="132">
        <f t="shared" si="68"/>
        <v>0</v>
      </c>
    </row>
    <row r="562" spans="1:11" s="111" customFormat="1" ht="15" customHeight="1" x14ac:dyDescent="0.15">
      <c r="A562" s="115"/>
      <c r="B562" s="124"/>
      <c r="C562" s="117" t="s">
        <v>86</v>
      </c>
      <c r="D562" s="123" t="s">
        <v>87</v>
      </c>
      <c r="E562" s="125"/>
      <c r="F562" s="126">
        <v>15</v>
      </c>
      <c r="G562" s="126">
        <v>15</v>
      </c>
      <c r="H562" s="127">
        <f t="shared" si="75"/>
        <v>1</v>
      </c>
      <c r="I562" s="126">
        <v>9</v>
      </c>
      <c r="J562" s="133">
        <f t="shared" si="73"/>
        <v>0.66666666666666663</v>
      </c>
      <c r="K562" s="132">
        <f t="shared" si="68"/>
        <v>0</v>
      </c>
    </row>
    <row r="563" spans="1:11" s="111" customFormat="1" ht="15" customHeight="1" x14ac:dyDescent="0.15">
      <c r="A563" s="115"/>
      <c r="B563" s="115" t="s">
        <v>84</v>
      </c>
      <c r="C563" s="117"/>
      <c r="D563" s="123" t="s">
        <v>545</v>
      </c>
      <c r="E563" s="125"/>
      <c r="F563" s="126">
        <v>25</v>
      </c>
      <c r="G563" s="126">
        <v>25</v>
      </c>
      <c r="H563" s="127">
        <f t="shared" si="75"/>
        <v>1</v>
      </c>
      <c r="I563" s="126">
        <v>115</v>
      </c>
      <c r="J563" s="133">
        <f t="shared" si="73"/>
        <v>-0.78260869565217395</v>
      </c>
      <c r="K563" s="132">
        <f t="shared" si="68"/>
        <v>0</v>
      </c>
    </row>
    <row r="564" spans="1:11" s="111" customFormat="1" ht="15" customHeight="1" x14ac:dyDescent="0.15">
      <c r="A564" s="115"/>
      <c r="B564" s="124"/>
      <c r="C564" s="117" t="s">
        <v>86</v>
      </c>
      <c r="D564" s="123" t="s">
        <v>546</v>
      </c>
      <c r="E564" s="125"/>
      <c r="F564" s="126">
        <v>25</v>
      </c>
      <c r="G564" s="126">
        <v>25</v>
      </c>
      <c r="H564" s="127">
        <f t="shared" si="75"/>
        <v>1</v>
      </c>
      <c r="I564" s="126">
        <v>115</v>
      </c>
      <c r="J564" s="133">
        <f t="shared" si="73"/>
        <v>-0.78260869565217395</v>
      </c>
      <c r="K564" s="132">
        <f t="shared" si="68"/>
        <v>0</v>
      </c>
    </row>
    <row r="565" spans="1:11" s="111" customFormat="1" ht="15" customHeight="1" x14ac:dyDescent="0.15">
      <c r="A565" s="115" t="s">
        <v>82</v>
      </c>
      <c r="B565" s="115"/>
      <c r="C565" s="123"/>
      <c r="D565" s="123" t="s">
        <v>547</v>
      </c>
      <c r="E565" s="120">
        <v>7689</v>
      </c>
      <c r="F565" s="121">
        <v>16755</v>
      </c>
      <c r="G565" s="121">
        <v>16755</v>
      </c>
      <c r="H565" s="122">
        <f t="shared" si="75"/>
        <v>1</v>
      </c>
      <c r="I565" s="121">
        <v>6853</v>
      </c>
      <c r="J565" s="131">
        <f t="shared" si="73"/>
        <v>1.4449146359258718</v>
      </c>
      <c r="K565" s="132">
        <f t="shared" si="68"/>
        <v>0</v>
      </c>
    </row>
    <row r="566" spans="1:11" s="111" customFormat="1" ht="15" customHeight="1" x14ac:dyDescent="0.15">
      <c r="A566" s="124"/>
      <c r="B566" s="115" t="s">
        <v>84</v>
      </c>
      <c r="C566" s="123"/>
      <c r="D566" s="123" t="s">
        <v>548</v>
      </c>
      <c r="E566" s="125">
        <v>7530.6633000000002</v>
      </c>
      <c r="F566" s="126">
        <v>16593</v>
      </c>
      <c r="G566" s="126">
        <v>16593</v>
      </c>
      <c r="H566" s="127">
        <f t="shared" si="75"/>
        <v>1</v>
      </c>
      <c r="I566" s="126">
        <v>6720</v>
      </c>
      <c r="J566" s="133">
        <f t="shared" si="73"/>
        <v>1.4691964285714285</v>
      </c>
      <c r="K566" s="132">
        <f t="shared" si="68"/>
        <v>0</v>
      </c>
    </row>
    <row r="567" spans="1:11" s="111" customFormat="1" ht="15" customHeight="1" x14ac:dyDescent="0.15">
      <c r="A567" s="124"/>
      <c r="B567" s="124"/>
      <c r="C567" s="117" t="s">
        <v>86</v>
      </c>
      <c r="D567" s="123" t="s">
        <v>87</v>
      </c>
      <c r="E567" s="125">
        <v>3301.1633000000002</v>
      </c>
      <c r="F567" s="126">
        <v>3802</v>
      </c>
      <c r="G567" s="126">
        <v>3802</v>
      </c>
      <c r="H567" s="127">
        <f t="shared" si="75"/>
        <v>1</v>
      </c>
      <c r="I567" s="126">
        <v>3937</v>
      </c>
      <c r="J567" s="133">
        <f t="shared" si="73"/>
        <v>-3.429006858013716E-2</v>
      </c>
      <c r="K567" s="132">
        <f t="shared" si="68"/>
        <v>0</v>
      </c>
    </row>
    <row r="568" spans="1:11" s="111" customFormat="1" ht="15" customHeight="1" x14ac:dyDescent="0.15">
      <c r="A568" s="124"/>
      <c r="B568" s="124"/>
      <c r="C568" s="117" t="s">
        <v>86</v>
      </c>
      <c r="D568" s="123" t="s">
        <v>88</v>
      </c>
      <c r="E568" s="125">
        <v>4129.5</v>
      </c>
      <c r="F568" s="126">
        <v>2525</v>
      </c>
      <c r="G568" s="126">
        <v>2525</v>
      </c>
      <c r="H568" s="127">
        <f t="shared" si="75"/>
        <v>1</v>
      </c>
      <c r="I568" s="126">
        <v>1528</v>
      </c>
      <c r="J568" s="133">
        <f t="shared" si="73"/>
        <v>0.65248691099476441</v>
      </c>
      <c r="K568" s="132">
        <f t="shared" si="68"/>
        <v>0</v>
      </c>
    </row>
    <row r="569" spans="1:11" s="111" customFormat="1" ht="15" customHeight="1" x14ac:dyDescent="0.15">
      <c r="A569" s="124"/>
      <c r="B569" s="124"/>
      <c r="C569" s="117" t="s">
        <v>86</v>
      </c>
      <c r="D569" s="123" t="s">
        <v>549</v>
      </c>
      <c r="E569" s="125">
        <v>100</v>
      </c>
      <c r="F569" s="126">
        <v>3620</v>
      </c>
      <c r="G569" s="126">
        <v>3620</v>
      </c>
      <c r="H569" s="127">
        <f t="shared" si="75"/>
        <v>1</v>
      </c>
      <c r="I569" s="126"/>
      <c r="J569" s="133"/>
      <c r="K569" s="132">
        <f t="shared" si="68"/>
        <v>0</v>
      </c>
    </row>
    <row r="570" spans="1:11" s="111" customFormat="1" ht="15" customHeight="1" x14ac:dyDescent="0.15">
      <c r="A570" s="124"/>
      <c r="B570" s="124"/>
      <c r="C570" s="117" t="s">
        <v>86</v>
      </c>
      <c r="D570" s="123" t="s">
        <v>550</v>
      </c>
      <c r="E570" s="125"/>
      <c r="F570" s="126"/>
      <c r="G570" s="126"/>
      <c r="H570" s="127"/>
      <c r="I570" s="126">
        <v>668</v>
      </c>
      <c r="J570" s="133">
        <f t="shared" ref="J570:J577" si="76">(G570-I570)/I570</f>
        <v>-1</v>
      </c>
      <c r="K570" s="132">
        <f t="shared" si="68"/>
        <v>0</v>
      </c>
    </row>
    <row r="571" spans="1:11" s="111" customFormat="1" ht="15" customHeight="1" x14ac:dyDescent="0.15">
      <c r="A571" s="124"/>
      <c r="B571" s="124"/>
      <c r="C571" s="117" t="s">
        <v>86</v>
      </c>
      <c r="D571" s="123" t="s">
        <v>551</v>
      </c>
      <c r="E571" s="125"/>
      <c r="F571" s="126">
        <v>6060</v>
      </c>
      <c r="G571" s="126">
        <v>6060</v>
      </c>
      <c r="H571" s="127">
        <f t="shared" ref="H571:H594" si="77">G571/F571</f>
        <v>1</v>
      </c>
      <c r="I571" s="126"/>
      <c r="J571" s="133"/>
      <c r="K571" s="132">
        <f t="shared" si="68"/>
        <v>0</v>
      </c>
    </row>
    <row r="572" spans="1:11" s="111" customFormat="1" ht="15" customHeight="1" x14ac:dyDescent="0.15">
      <c r="A572" s="124"/>
      <c r="B572" s="124"/>
      <c r="C572" s="117" t="s">
        <v>86</v>
      </c>
      <c r="D572" s="123" t="s">
        <v>552</v>
      </c>
      <c r="E572" s="125"/>
      <c r="F572" s="126">
        <v>480</v>
      </c>
      <c r="G572" s="126">
        <v>480</v>
      </c>
      <c r="H572" s="127">
        <f t="shared" si="77"/>
        <v>1</v>
      </c>
      <c r="I572" s="126">
        <v>587</v>
      </c>
      <c r="J572" s="133">
        <f t="shared" si="76"/>
        <v>-0.18228279386712096</v>
      </c>
      <c r="K572" s="132">
        <f t="shared" si="68"/>
        <v>0</v>
      </c>
    </row>
    <row r="573" spans="1:11" s="111" customFormat="1" ht="15" customHeight="1" x14ac:dyDescent="0.15">
      <c r="A573" s="124"/>
      <c r="B573" s="124"/>
      <c r="C573" s="117" t="s">
        <v>86</v>
      </c>
      <c r="D573" s="123" t="s">
        <v>553</v>
      </c>
      <c r="E573" s="125"/>
      <c r="F573" s="126">
        <v>14</v>
      </c>
      <c r="G573" s="126">
        <v>14</v>
      </c>
      <c r="H573" s="127">
        <f t="shared" si="77"/>
        <v>1</v>
      </c>
      <c r="I573" s="126"/>
      <c r="J573" s="133"/>
      <c r="K573" s="132">
        <f t="shared" si="68"/>
        <v>0</v>
      </c>
    </row>
    <row r="574" spans="1:11" s="111" customFormat="1" ht="15" customHeight="1" x14ac:dyDescent="0.15">
      <c r="A574" s="124"/>
      <c r="B574" s="124"/>
      <c r="C574" s="117" t="s">
        <v>86</v>
      </c>
      <c r="D574" s="123" t="s">
        <v>554</v>
      </c>
      <c r="E574" s="125"/>
      <c r="F574" s="126">
        <v>92</v>
      </c>
      <c r="G574" s="126">
        <v>92</v>
      </c>
      <c r="H574" s="127">
        <f t="shared" si="77"/>
        <v>1</v>
      </c>
      <c r="I574" s="126"/>
      <c r="J574" s="133"/>
      <c r="K574" s="132">
        <f t="shared" si="68"/>
        <v>0</v>
      </c>
    </row>
    <row r="575" spans="1:11" s="111" customFormat="1" ht="15" customHeight="1" x14ac:dyDescent="0.15">
      <c r="A575" s="124"/>
      <c r="B575" s="115" t="s">
        <v>84</v>
      </c>
      <c r="C575" s="123"/>
      <c r="D575" s="123" t="s">
        <v>555</v>
      </c>
      <c r="E575" s="125">
        <v>127</v>
      </c>
      <c r="F575" s="126">
        <v>138</v>
      </c>
      <c r="G575" s="126">
        <v>138</v>
      </c>
      <c r="H575" s="127">
        <f t="shared" si="77"/>
        <v>1</v>
      </c>
      <c r="I575" s="126">
        <v>74</v>
      </c>
      <c r="J575" s="133">
        <f t="shared" si="76"/>
        <v>0.86486486486486491</v>
      </c>
      <c r="K575" s="132">
        <f t="shared" si="68"/>
        <v>0</v>
      </c>
    </row>
    <row r="576" spans="1:11" s="111" customFormat="1" ht="15" customHeight="1" x14ac:dyDescent="0.15">
      <c r="A576" s="124"/>
      <c r="B576" s="124"/>
      <c r="C576" s="117" t="s">
        <v>86</v>
      </c>
      <c r="D576" s="123" t="s">
        <v>87</v>
      </c>
      <c r="E576" s="125">
        <v>81.040899999999993</v>
      </c>
      <c r="F576" s="126">
        <v>82</v>
      </c>
      <c r="G576" s="126">
        <v>82</v>
      </c>
      <c r="H576" s="127">
        <f t="shared" si="77"/>
        <v>1</v>
      </c>
      <c r="I576" s="126">
        <v>63</v>
      </c>
      <c r="J576" s="133">
        <f t="shared" si="76"/>
        <v>0.30158730158730157</v>
      </c>
      <c r="K576" s="132">
        <f t="shared" si="68"/>
        <v>0</v>
      </c>
    </row>
    <row r="577" spans="1:11" s="111" customFormat="1" ht="15" customHeight="1" x14ac:dyDescent="0.15">
      <c r="A577" s="124"/>
      <c r="B577" s="124"/>
      <c r="C577" s="117" t="s">
        <v>86</v>
      </c>
      <c r="D577" s="123" t="s">
        <v>88</v>
      </c>
      <c r="E577" s="125">
        <v>4.5599999999999996</v>
      </c>
      <c r="F577" s="126">
        <v>5</v>
      </c>
      <c r="G577" s="126">
        <v>5</v>
      </c>
      <c r="H577" s="127">
        <f t="shared" si="77"/>
        <v>1</v>
      </c>
      <c r="I577" s="126">
        <v>5</v>
      </c>
      <c r="J577" s="133">
        <f t="shared" si="76"/>
        <v>0</v>
      </c>
      <c r="K577" s="132">
        <f t="shared" si="68"/>
        <v>0</v>
      </c>
    </row>
    <row r="578" spans="1:11" s="111" customFormat="1" ht="15" customHeight="1" x14ac:dyDescent="0.15">
      <c r="A578" s="124"/>
      <c r="B578" s="124"/>
      <c r="C578" s="117" t="s">
        <v>86</v>
      </c>
      <c r="D578" s="123" t="s">
        <v>556</v>
      </c>
      <c r="E578" s="125">
        <v>5</v>
      </c>
      <c r="F578" s="126">
        <v>15</v>
      </c>
      <c r="G578" s="126">
        <v>15</v>
      </c>
      <c r="H578" s="127">
        <f t="shared" si="77"/>
        <v>1</v>
      </c>
      <c r="I578" s="126"/>
      <c r="J578" s="133"/>
      <c r="K578" s="132">
        <f t="shared" si="68"/>
        <v>0</v>
      </c>
    </row>
    <row r="579" spans="1:11" s="111" customFormat="1" ht="15" customHeight="1" x14ac:dyDescent="0.15">
      <c r="A579" s="124"/>
      <c r="B579" s="124"/>
      <c r="C579" s="117" t="s">
        <v>86</v>
      </c>
      <c r="D579" s="123" t="s">
        <v>557</v>
      </c>
      <c r="E579" s="125">
        <v>6</v>
      </c>
      <c r="F579" s="126">
        <v>6</v>
      </c>
      <c r="G579" s="126">
        <v>6</v>
      </c>
      <c r="H579" s="127">
        <f t="shared" si="77"/>
        <v>1</v>
      </c>
      <c r="I579" s="126"/>
      <c r="J579" s="133"/>
      <c r="K579" s="132">
        <f t="shared" si="68"/>
        <v>0</v>
      </c>
    </row>
    <row r="580" spans="1:11" s="111" customFormat="1" ht="15" customHeight="1" x14ac:dyDescent="0.15">
      <c r="A580" s="124"/>
      <c r="B580" s="124"/>
      <c r="C580" s="117" t="s">
        <v>86</v>
      </c>
      <c r="D580" s="123" t="s">
        <v>558</v>
      </c>
      <c r="E580" s="125">
        <v>30</v>
      </c>
      <c r="F580" s="126">
        <v>30</v>
      </c>
      <c r="G580" s="126">
        <v>30</v>
      </c>
      <c r="H580" s="127">
        <f t="shared" si="77"/>
        <v>1</v>
      </c>
      <c r="I580" s="126">
        <v>6</v>
      </c>
      <c r="J580" s="133">
        <f t="shared" ref="J580:J587" si="78">(G580-I580)/I580</f>
        <v>4</v>
      </c>
      <c r="K580" s="132">
        <f t="shared" si="68"/>
        <v>0</v>
      </c>
    </row>
    <row r="581" spans="1:11" s="111" customFormat="1" ht="15" customHeight="1" x14ac:dyDescent="0.15">
      <c r="A581" s="124"/>
      <c r="B581" s="115" t="s">
        <v>84</v>
      </c>
      <c r="C581" s="123"/>
      <c r="D581" s="123" t="s">
        <v>559</v>
      </c>
      <c r="E581" s="125">
        <v>32</v>
      </c>
      <c r="F581" s="126">
        <v>24</v>
      </c>
      <c r="G581" s="126">
        <v>24</v>
      </c>
      <c r="H581" s="127">
        <f t="shared" si="77"/>
        <v>1</v>
      </c>
      <c r="I581" s="126">
        <v>59</v>
      </c>
      <c r="J581" s="133">
        <f t="shared" si="78"/>
        <v>-0.59322033898305082</v>
      </c>
      <c r="K581" s="132">
        <f t="shared" ref="K581:K616" si="79">F581-G581</f>
        <v>0</v>
      </c>
    </row>
    <row r="582" spans="1:11" s="111" customFormat="1" ht="15" customHeight="1" x14ac:dyDescent="0.15">
      <c r="A582" s="124"/>
      <c r="B582" s="124"/>
      <c r="C582" s="117" t="s">
        <v>86</v>
      </c>
      <c r="D582" s="123" t="s">
        <v>560</v>
      </c>
      <c r="E582" s="125">
        <v>8</v>
      </c>
      <c r="F582" s="126">
        <v>8</v>
      </c>
      <c r="G582" s="126">
        <v>8</v>
      </c>
      <c r="H582" s="127">
        <f t="shared" si="77"/>
        <v>1</v>
      </c>
      <c r="I582" s="126">
        <v>33</v>
      </c>
      <c r="J582" s="133">
        <f t="shared" si="78"/>
        <v>-0.75757575757575757</v>
      </c>
      <c r="K582" s="132">
        <f t="shared" si="79"/>
        <v>0</v>
      </c>
    </row>
    <row r="583" spans="1:11" s="111" customFormat="1" ht="15" customHeight="1" x14ac:dyDescent="0.15">
      <c r="A583" s="124"/>
      <c r="B583" s="124"/>
      <c r="C583" s="117" t="s">
        <v>86</v>
      </c>
      <c r="D583" s="123" t="s">
        <v>561</v>
      </c>
      <c r="E583" s="125">
        <v>16</v>
      </c>
      <c r="F583" s="126">
        <v>8</v>
      </c>
      <c r="G583" s="126">
        <v>8</v>
      </c>
      <c r="H583" s="127">
        <f t="shared" si="77"/>
        <v>1</v>
      </c>
      <c r="I583" s="126">
        <v>16</v>
      </c>
      <c r="J583" s="133">
        <f t="shared" si="78"/>
        <v>-0.5</v>
      </c>
      <c r="K583" s="132">
        <f t="shared" si="79"/>
        <v>0</v>
      </c>
    </row>
    <row r="584" spans="1:11" s="111" customFormat="1" ht="15" customHeight="1" x14ac:dyDescent="0.15">
      <c r="A584" s="115"/>
      <c r="B584" s="124"/>
      <c r="C584" s="117" t="s">
        <v>86</v>
      </c>
      <c r="D584" s="123" t="s">
        <v>562</v>
      </c>
      <c r="E584" s="125">
        <v>8</v>
      </c>
      <c r="F584" s="126">
        <v>8</v>
      </c>
      <c r="G584" s="126">
        <v>8</v>
      </c>
      <c r="H584" s="127">
        <f t="shared" si="77"/>
        <v>1</v>
      </c>
      <c r="I584" s="126">
        <v>10</v>
      </c>
      <c r="J584" s="133">
        <f t="shared" si="78"/>
        <v>-0.2</v>
      </c>
      <c r="K584" s="132">
        <f t="shared" si="79"/>
        <v>0</v>
      </c>
    </row>
    <row r="585" spans="1:11" s="111" customFormat="1" ht="15" customHeight="1" x14ac:dyDescent="0.15">
      <c r="A585" s="115" t="s">
        <v>82</v>
      </c>
      <c r="B585" s="115"/>
      <c r="C585" s="123"/>
      <c r="D585" s="123" t="s">
        <v>563</v>
      </c>
      <c r="E585" s="120">
        <v>19790.121299999999</v>
      </c>
      <c r="F585" s="121">
        <v>35261</v>
      </c>
      <c r="G585" s="121">
        <v>35261</v>
      </c>
      <c r="H585" s="122">
        <f t="shared" si="77"/>
        <v>1</v>
      </c>
      <c r="I585" s="121">
        <v>46758</v>
      </c>
      <c r="J585" s="131">
        <f t="shared" si="78"/>
        <v>-0.24588305744471534</v>
      </c>
      <c r="K585" s="132">
        <f t="shared" si="79"/>
        <v>0</v>
      </c>
    </row>
    <row r="586" spans="1:11" s="111" customFormat="1" ht="15" customHeight="1" x14ac:dyDescent="0.15">
      <c r="A586" s="124"/>
      <c r="B586" s="115" t="s">
        <v>84</v>
      </c>
      <c r="C586" s="123"/>
      <c r="D586" s="123" t="s">
        <v>564</v>
      </c>
      <c r="E586" s="125">
        <v>14021</v>
      </c>
      <c r="F586" s="126">
        <v>29882</v>
      </c>
      <c r="G586" s="126">
        <v>29882</v>
      </c>
      <c r="H586" s="127">
        <f t="shared" si="77"/>
        <v>1</v>
      </c>
      <c r="I586" s="126">
        <v>41837</v>
      </c>
      <c r="J586" s="133">
        <f t="shared" si="78"/>
        <v>-0.28575184645170543</v>
      </c>
      <c r="K586" s="132">
        <f t="shared" si="79"/>
        <v>0</v>
      </c>
    </row>
    <row r="587" spans="1:11" s="111" customFormat="1" ht="15" customHeight="1" x14ac:dyDescent="0.15">
      <c r="A587" s="124"/>
      <c r="B587" s="124"/>
      <c r="C587" s="117" t="s">
        <v>86</v>
      </c>
      <c r="D587" s="123" t="s">
        <v>565</v>
      </c>
      <c r="E587" s="125">
        <v>7356</v>
      </c>
      <c r="F587" s="126">
        <v>644</v>
      </c>
      <c r="G587" s="126">
        <v>644</v>
      </c>
      <c r="H587" s="127">
        <f t="shared" si="77"/>
        <v>1</v>
      </c>
      <c r="I587" s="126">
        <v>549</v>
      </c>
      <c r="J587" s="133">
        <f t="shared" si="78"/>
        <v>0.17304189435336975</v>
      </c>
      <c r="K587" s="132">
        <f t="shared" si="79"/>
        <v>0</v>
      </c>
    </row>
    <row r="588" spans="1:11" s="111" customFormat="1" ht="15" customHeight="1" x14ac:dyDescent="0.15">
      <c r="A588" s="124"/>
      <c r="B588" s="124"/>
      <c r="C588" s="117" t="s">
        <v>86</v>
      </c>
      <c r="D588" s="123" t="s">
        <v>566</v>
      </c>
      <c r="E588" s="125">
        <v>2000</v>
      </c>
      <c r="F588" s="126">
        <v>800</v>
      </c>
      <c r="G588" s="126">
        <v>800</v>
      </c>
      <c r="H588" s="127">
        <f t="shared" si="77"/>
        <v>1</v>
      </c>
      <c r="I588" s="126"/>
      <c r="J588" s="133"/>
      <c r="K588" s="132">
        <f t="shared" si="79"/>
        <v>0</v>
      </c>
    </row>
    <row r="589" spans="1:11" s="111" customFormat="1" ht="15" customHeight="1" x14ac:dyDescent="0.15">
      <c r="A589" s="124"/>
      <c r="B589" s="124"/>
      <c r="C589" s="117" t="s">
        <v>86</v>
      </c>
      <c r="D589" s="123" t="s">
        <v>567</v>
      </c>
      <c r="E589" s="125">
        <v>1453</v>
      </c>
      <c r="F589" s="126">
        <v>18214</v>
      </c>
      <c r="G589" s="126">
        <v>18214</v>
      </c>
      <c r="H589" s="127">
        <f t="shared" si="77"/>
        <v>1</v>
      </c>
      <c r="I589" s="126">
        <v>27270</v>
      </c>
      <c r="J589" s="133">
        <f t="shared" ref="J589:J604" si="80">(G589-I589)/I589</f>
        <v>-0.33208654198753207</v>
      </c>
      <c r="K589" s="132">
        <f t="shared" si="79"/>
        <v>0</v>
      </c>
    </row>
    <row r="590" spans="1:11" s="111" customFormat="1" ht="15" customHeight="1" x14ac:dyDescent="0.15">
      <c r="A590" s="124"/>
      <c r="B590" s="124"/>
      <c r="C590" s="117" t="s">
        <v>86</v>
      </c>
      <c r="D590" s="123" t="s">
        <v>568</v>
      </c>
      <c r="E590" s="125">
        <v>3212</v>
      </c>
      <c r="F590" s="126">
        <v>3081</v>
      </c>
      <c r="G590" s="126">
        <v>3081</v>
      </c>
      <c r="H590" s="127">
        <f t="shared" si="77"/>
        <v>1</v>
      </c>
      <c r="I590" s="126">
        <v>6763</v>
      </c>
      <c r="J590" s="133">
        <f t="shared" si="80"/>
        <v>-0.54443294395978115</v>
      </c>
      <c r="K590" s="132">
        <f t="shared" si="79"/>
        <v>0</v>
      </c>
    </row>
    <row r="591" spans="1:11" s="111" customFormat="1" ht="15" customHeight="1" x14ac:dyDescent="0.15">
      <c r="A591" s="124"/>
      <c r="B591" s="124"/>
      <c r="C591" s="117" t="s">
        <v>86</v>
      </c>
      <c r="D591" s="123" t="s">
        <v>569</v>
      </c>
      <c r="E591" s="125"/>
      <c r="F591" s="126">
        <v>1566</v>
      </c>
      <c r="G591" s="126">
        <v>1566</v>
      </c>
      <c r="H591" s="127">
        <f t="shared" si="77"/>
        <v>1</v>
      </c>
      <c r="I591" s="126"/>
      <c r="J591" s="133"/>
      <c r="K591" s="132">
        <f t="shared" si="79"/>
        <v>0</v>
      </c>
    </row>
    <row r="592" spans="1:11" s="111" customFormat="1" ht="15" customHeight="1" x14ac:dyDescent="0.15">
      <c r="A592" s="124"/>
      <c r="B592" s="124"/>
      <c r="C592" s="117" t="s">
        <v>86</v>
      </c>
      <c r="D592" s="123" t="s">
        <v>570</v>
      </c>
      <c r="E592" s="125"/>
      <c r="F592" s="126">
        <v>5577</v>
      </c>
      <c r="G592" s="126">
        <v>5577</v>
      </c>
      <c r="H592" s="127">
        <f t="shared" si="77"/>
        <v>1</v>
      </c>
      <c r="I592" s="126">
        <v>7255</v>
      </c>
      <c r="J592" s="133">
        <f t="shared" si="80"/>
        <v>-0.23128876636802206</v>
      </c>
      <c r="K592" s="132">
        <f t="shared" si="79"/>
        <v>0</v>
      </c>
    </row>
    <row r="593" spans="1:11" s="111" customFormat="1" ht="15" customHeight="1" x14ac:dyDescent="0.15">
      <c r="A593" s="124"/>
      <c r="B593" s="115" t="s">
        <v>84</v>
      </c>
      <c r="C593" s="123"/>
      <c r="D593" s="123" t="s">
        <v>571</v>
      </c>
      <c r="E593" s="125">
        <v>5769</v>
      </c>
      <c r="F593" s="126">
        <v>5379</v>
      </c>
      <c r="G593" s="126">
        <v>5379</v>
      </c>
      <c r="H593" s="127">
        <f t="shared" si="77"/>
        <v>1</v>
      </c>
      <c r="I593" s="126">
        <v>4870</v>
      </c>
      <c r="J593" s="133">
        <f t="shared" si="80"/>
        <v>0.10451745379876796</v>
      </c>
      <c r="K593" s="132">
        <f t="shared" si="79"/>
        <v>0</v>
      </c>
    </row>
    <row r="594" spans="1:11" s="111" customFormat="1" ht="15" customHeight="1" x14ac:dyDescent="0.15">
      <c r="A594" s="115"/>
      <c r="B594" s="124"/>
      <c r="C594" s="117" t="s">
        <v>86</v>
      </c>
      <c r="D594" s="123" t="s">
        <v>572</v>
      </c>
      <c r="E594" s="125">
        <v>5769.1212999999998</v>
      </c>
      <c r="F594" s="126">
        <v>5379</v>
      </c>
      <c r="G594" s="126">
        <v>5379</v>
      </c>
      <c r="H594" s="127">
        <f t="shared" si="77"/>
        <v>1</v>
      </c>
      <c r="I594" s="126">
        <v>4870</v>
      </c>
      <c r="J594" s="133">
        <f t="shared" si="80"/>
        <v>0.10451745379876796</v>
      </c>
      <c r="K594" s="132">
        <f t="shared" si="79"/>
        <v>0</v>
      </c>
    </row>
    <row r="595" spans="1:11" s="111" customFormat="1" ht="15" customHeight="1" x14ac:dyDescent="0.15">
      <c r="A595" s="115"/>
      <c r="B595" s="115" t="s">
        <v>84</v>
      </c>
      <c r="C595" s="117"/>
      <c r="D595" s="123" t="s">
        <v>573</v>
      </c>
      <c r="E595" s="125"/>
      <c r="F595" s="126"/>
      <c r="G595" s="126"/>
      <c r="H595" s="127"/>
      <c r="I595" s="126">
        <v>51</v>
      </c>
      <c r="J595" s="133">
        <f t="shared" si="80"/>
        <v>-1</v>
      </c>
      <c r="K595" s="132">
        <f t="shared" si="79"/>
        <v>0</v>
      </c>
    </row>
    <row r="596" spans="1:11" s="111" customFormat="1" ht="15" customHeight="1" x14ac:dyDescent="0.15">
      <c r="A596" s="115"/>
      <c r="B596" s="124"/>
      <c r="C596" s="117" t="s">
        <v>86</v>
      </c>
      <c r="D596" s="123" t="s">
        <v>574</v>
      </c>
      <c r="E596" s="125"/>
      <c r="F596" s="126"/>
      <c r="G596" s="126"/>
      <c r="H596" s="127"/>
      <c r="I596" s="126">
        <v>51</v>
      </c>
      <c r="J596" s="133">
        <f t="shared" si="80"/>
        <v>-1</v>
      </c>
      <c r="K596" s="132">
        <f t="shared" si="79"/>
        <v>0</v>
      </c>
    </row>
    <row r="597" spans="1:11" s="111" customFormat="1" ht="15" customHeight="1" x14ac:dyDescent="0.15">
      <c r="A597" s="115" t="s">
        <v>82</v>
      </c>
      <c r="B597" s="115"/>
      <c r="C597" s="123"/>
      <c r="D597" s="123" t="s">
        <v>575</v>
      </c>
      <c r="E597" s="120">
        <v>1587.8190999999999</v>
      </c>
      <c r="F597" s="121">
        <v>1856</v>
      </c>
      <c r="G597" s="121">
        <v>1856</v>
      </c>
      <c r="H597" s="122">
        <f t="shared" ref="H597:H603" si="81">G597/F597</f>
        <v>1</v>
      </c>
      <c r="I597" s="121">
        <v>1476</v>
      </c>
      <c r="J597" s="131">
        <f t="shared" si="80"/>
        <v>0.25745257452574527</v>
      </c>
      <c r="K597" s="132">
        <f t="shared" si="79"/>
        <v>0</v>
      </c>
    </row>
    <row r="598" spans="1:11" s="111" customFormat="1" ht="15" customHeight="1" x14ac:dyDescent="0.15">
      <c r="A598" s="124"/>
      <c r="B598" s="115" t="s">
        <v>84</v>
      </c>
      <c r="C598" s="123"/>
      <c r="D598" s="123" t="s">
        <v>576</v>
      </c>
      <c r="E598" s="125">
        <v>1587.8190999999999</v>
      </c>
      <c r="F598" s="126">
        <v>1696</v>
      </c>
      <c r="G598" s="126">
        <v>1696</v>
      </c>
      <c r="H598" s="127">
        <f t="shared" si="81"/>
        <v>1</v>
      </c>
      <c r="I598" s="126">
        <v>722</v>
      </c>
      <c r="J598" s="133">
        <f t="shared" si="80"/>
        <v>1.3490304709141274</v>
      </c>
      <c r="K598" s="132">
        <f t="shared" si="79"/>
        <v>0</v>
      </c>
    </row>
    <row r="599" spans="1:11" s="111" customFormat="1" ht="15" customHeight="1" x14ac:dyDescent="0.15">
      <c r="A599" s="124"/>
      <c r="B599" s="124"/>
      <c r="C599" s="117" t="s">
        <v>86</v>
      </c>
      <c r="D599" s="123" t="s">
        <v>87</v>
      </c>
      <c r="E599" s="125">
        <v>729.23910000000001</v>
      </c>
      <c r="F599" s="126">
        <v>741</v>
      </c>
      <c r="G599" s="126">
        <v>741</v>
      </c>
      <c r="H599" s="127">
        <f t="shared" si="81"/>
        <v>1</v>
      </c>
      <c r="I599" s="126">
        <v>428</v>
      </c>
      <c r="J599" s="133">
        <f t="shared" si="80"/>
        <v>0.73130841121495327</v>
      </c>
      <c r="K599" s="132">
        <f t="shared" si="79"/>
        <v>0</v>
      </c>
    </row>
    <row r="600" spans="1:11" s="111" customFormat="1" ht="15" customHeight="1" x14ac:dyDescent="0.15">
      <c r="A600" s="124"/>
      <c r="B600" s="124"/>
      <c r="C600" s="117" t="s">
        <v>86</v>
      </c>
      <c r="D600" s="123" t="s">
        <v>577</v>
      </c>
      <c r="E600" s="125">
        <v>5</v>
      </c>
      <c r="F600" s="126">
        <v>5</v>
      </c>
      <c r="G600" s="126">
        <v>5</v>
      </c>
      <c r="H600" s="127">
        <f t="shared" si="81"/>
        <v>1</v>
      </c>
      <c r="I600" s="126">
        <v>5</v>
      </c>
      <c r="J600" s="133">
        <f t="shared" si="80"/>
        <v>0</v>
      </c>
      <c r="K600" s="132">
        <f t="shared" si="79"/>
        <v>0</v>
      </c>
    </row>
    <row r="601" spans="1:11" s="111" customFormat="1" ht="15" customHeight="1" x14ac:dyDescent="0.15">
      <c r="A601" s="124"/>
      <c r="B601" s="124"/>
      <c r="C601" s="117" t="s">
        <v>86</v>
      </c>
      <c r="D601" s="123" t="s">
        <v>578</v>
      </c>
      <c r="E601" s="125">
        <v>204.58</v>
      </c>
      <c r="F601" s="126">
        <v>201</v>
      </c>
      <c r="G601" s="126">
        <v>201</v>
      </c>
      <c r="H601" s="127">
        <f t="shared" si="81"/>
        <v>1</v>
      </c>
      <c r="I601" s="126">
        <v>100</v>
      </c>
      <c r="J601" s="133">
        <f t="shared" si="80"/>
        <v>1.01</v>
      </c>
      <c r="K601" s="132">
        <f t="shared" si="79"/>
        <v>0</v>
      </c>
    </row>
    <row r="602" spans="1:11" s="111" customFormat="1" ht="15" customHeight="1" x14ac:dyDescent="0.15">
      <c r="A602" s="115"/>
      <c r="B602" s="124"/>
      <c r="C602" s="117" t="s">
        <v>86</v>
      </c>
      <c r="D602" s="123" t="s">
        <v>579</v>
      </c>
      <c r="E602" s="125">
        <v>649</v>
      </c>
      <c r="F602" s="126">
        <v>749</v>
      </c>
      <c r="G602" s="126">
        <v>749</v>
      </c>
      <c r="H602" s="127">
        <f t="shared" si="81"/>
        <v>1</v>
      </c>
      <c r="I602" s="126">
        <v>189</v>
      </c>
      <c r="J602" s="133">
        <f t="shared" si="80"/>
        <v>2.9629629629629628</v>
      </c>
      <c r="K602" s="132">
        <f t="shared" si="79"/>
        <v>0</v>
      </c>
    </row>
    <row r="603" spans="1:11" s="111" customFormat="1" ht="15" customHeight="1" x14ac:dyDescent="0.15">
      <c r="A603" s="115"/>
      <c r="B603" s="115" t="s">
        <v>84</v>
      </c>
      <c r="C603" s="117"/>
      <c r="D603" s="123" t="s">
        <v>580</v>
      </c>
      <c r="E603" s="125"/>
      <c r="F603" s="126">
        <v>137</v>
      </c>
      <c r="G603" s="126">
        <v>137</v>
      </c>
      <c r="H603" s="127">
        <f t="shared" si="81"/>
        <v>1</v>
      </c>
      <c r="I603" s="126">
        <v>54</v>
      </c>
      <c r="J603" s="133">
        <f t="shared" si="80"/>
        <v>1.537037037037037</v>
      </c>
      <c r="K603" s="132">
        <f t="shared" si="79"/>
        <v>0</v>
      </c>
    </row>
    <row r="604" spans="1:11" s="111" customFormat="1" ht="15" customHeight="1" x14ac:dyDescent="0.15">
      <c r="A604" s="115"/>
      <c r="B604" s="124"/>
      <c r="C604" s="117" t="s">
        <v>86</v>
      </c>
      <c r="D604" s="123" t="s">
        <v>253</v>
      </c>
      <c r="E604" s="125"/>
      <c r="F604" s="126"/>
      <c r="G604" s="126"/>
      <c r="H604" s="127"/>
      <c r="I604" s="126">
        <v>54</v>
      </c>
      <c r="J604" s="133">
        <f t="shared" si="80"/>
        <v>-1</v>
      </c>
      <c r="K604" s="132">
        <f t="shared" si="79"/>
        <v>0</v>
      </c>
    </row>
    <row r="605" spans="1:11" s="111" customFormat="1" ht="15" customHeight="1" x14ac:dyDescent="0.15">
      <c r="A605" s="115"/>
      <c r="B605" s="124"/>
      <c r="C605" s="117" t="s">
        <v>86</v>
      </c>
      <c r="D605" s="123" t="s">
        <v>581</v>
      </c>
      <c r="E605" s="125"/>
      <c r="F605" s="126">
        <v>137</v>
      </c>
      <c r="G605" s="126">
        <v>137</v>
      </c>
      <c r="H605" s="127">
        <f t="shared" ref="H605:H616" si="82">G605/F605</f>
        <v>1</v>
      </c>
      <c r="I605" s="126"/>
      <c r="J605" s="133"/>
      <c r="K605" s="132">
        <f t="shared" si="79"/>
        <v>0</v>
      </c>
    </row>
    <row r="606" spans="1:11" s="111" customFormat="1" ht="15" customHeight="1" x14ac:dyDescent="0.15">
      <c r="A606" s="115"/>
      <c r="B606" s="115" t="s">
        <v>84</v>
      </c>
      <c r="C606" s="117"/>
      <c r="D606" s="123" t="s">
        <v>582</v>
      </c>
      <c r="E606" s="125"/>
      <c r="F606" s="126"/>
      <c r="G606" s="126"/>
      <c r="H606" s="127"/>
      <c r="I606" s="126">
        <v>700</v>
      </c>
      <c r="J606" s="133">
        <f t="shared" ref="J606:J608" si="83">(G606-I606)/I606</f>
        <v>-1</v>
      </c>
      <c r="K606" s="132">
        <f t="shared" si="79"/>
        <v>0</v>
      </c>
    </row>
    <row r="607" spans="1:11" s="111" customFormat="1" ht="15" customHeight="1" x14ac:dyDescent="0.15">
      <c r="A607" s="115"/>
      <c r="B607" s="124"/>
      <c r="C607" s="117" t="s">
        <v>86</v>
      </c>
      <c r="D607" s="123" t="s">
        <v>583</v>
      </c>
      <c r="E607" s="125"/>
      <c r="F607" s="126"/>
      <c r="G607" s="126"/>
      <c r="H607" s="127"/>
      <c r="I607" s="126">
        <v>400</v>
      </c>
      <c r="J607" s="133">
        <f t="shared" si="83"/>
        <v>-1</v>
      </c>
      <c r="K607" s="132">
        <f t="shared" si="79"/>
        <v>0</v>
      </c>
    </row>
    <row r="608" spans="1:11" s="111" customFormat="1" ht="15" customHeight="1" x14ac:dyDescent="0.15">
      <c r="A608" s="115"/>
      <c r="B608" s="124"/>
      <c r="C608" s="117" t="s">
        <v>86</v>
      </c>
      <c r="D608" s="123" t="s">
        <v>584</v>
      </c>
      <c r="E608" s="125"/>
      <c r="F608" s="126"/>
      <c r="G608" s="126"/>
      <c r="H608" s="127"/>
      <c r="I608" s="126">
        <v>300</v>
      </c>
      <c r="J608" s="133">
        <f t="shared" si="83"/>
        <v>-1</v>
      </c>
      <c r="K608" s="132">
        <f t="shared" si="79"/>
        <v>0</v>
      </c>
    </row>
    <row r="609" spans="1:11" s="111" customFormat="1" ht="15" customHeight="1" x14ac:dyDescent="0.15">
      <c r="A609" s="115"/>
      <c r="B609" s="115" t="s">
        <v>84</v>
      </c>
      <c r="C609" s="117"/>
      <c r="D609" s="123" t="s">
        <v>585</v>
      </c>
      <c r="E609" s="125"/>
      <c r="F609" s="126">
        <v>23</v>
      </c>
      <c r="G609" s="126">
        <v>23</v>
      </c>
      <c r="H609" s="127">
        <f t="shared" si="82"/>
        <v>1</v>
      </c>
      <c r="I609" s="126"/>
      <c r="J609" s="133"/>
      <c r="K609" s="132">
        <f t="shared" si="79"/>
        <v>0</v>
      </c>
    </row>
    <row r="610" spans="1:11" s="111" customFormat="1" ht="15" customHeight="1" x14ac:dyDescent="0.15">
      <c r="A610" s="115"/>
      <c r="B610" s="124"/>
      <c r="C610" s="117" t="s">
        <v>86</v>
      </c>
      <c r="D610" s="123" t="s">
        <v>586</v>
      </c>
      <c r="E610" s="125"/>
      <c r="F610" s="126">
        <v>23</v>
      </c>
      <c r="G610" s="126">
        <v>23</v>
      </c>
      <c r="H610" s="127">
        <f t="shared" si="82"/>
        <v>1</v>
      </c>
      <c r="I610" s="126"/>
      <c r="J610" s="133"/>
      <c r="K610" s="132">
        <f t="shared" si="79"/>
        <v>0</v>
      </c>
    </row>
    <row r="611" spans="1:11" s="111" customFormat="1" ht="15" customHeight="1" x14ac:dyDescent="0.15">
      <c r="A611" s="115" t="s">
        <v>82</v>
      </c>
      <c r="B611" s="115"/>
      <c r="C611" s="123"/>
      <c r="D611" s="123" t="s">
        <v>587</v>
      </c>
      <c r="E611" s="120">
        <v>43817.904999999999</v>
      </c>
      <c r="F611" s="121">
        <v>80</v>
      </c>
      <c r="G611" s="121">
        <v>80</v>
      </c>
      <c r="H611" s="122">
        <f t="shared" si="82"/>
        <v>1</v>
      </c>
      <c r="I611" s="121">
        <v>90</v>
      </c>
      <c r="J611" s="131">
        <f t="shared" ref="J611:J616" si="84">(G611-I611)/I611</f>
        <v>-0.1111111111111111</v>
      </c>
      <c r="K611" s="132">
        <f t="shared" si="79"/>
        <v>0</v>
      </c>
    </row>
    <row r="612" spans="1:11" s="111" customFormat="1" ht="15" customHeight="1" x14ac:dyDescent="0.15">
      <c r="A612" s="115"/>
      <c r="B612" s="115" t="s">
        <v>84</v>
      </c>
      <c r="C612" s="117"/>
      <c r="D612" s="123" t="s">
        <v>588</v>
      </c>
      <c r="E612" s="125"/>
      <c r="F612" s="126">
        <v>80</v>
      </c>
      <c r="G612" s="126">
        <v>80</v>
      </c>
      <c r="H612" s="127">
        <f t="shared" si="82"/>
        <v>1</v>
      </c>
      <c r="I612" s="126">
        <v>90</v>
      </c>
      <c r="J612" s="133">
        <f t="shared" si="84"/>
        <v>-0.1111111111111111</v>
      </c>
      <c r="K612" s="132">
        <f t="shared" si="79"/>
        <v>0</v>
      </c>
    </row>
    <row r="613" spans="1:11" s="111" customFormat="1" ht="15" customHeight="1" x14ac:dyDescent="0.15">
      <c r="A613" s="115"/>
      <c r="B613" s="115"/>
      <c r="C613" s="117" t="s">
        <v>86</v>
      </c>
      <c r="D613" s="123" t="s">
        <v>589</v>
      </c>
      <c r="E613" s="125"/>
      <c r="F613" s="126">
        <v>80</v>
      </c>
      <c r="G613" s="126">
        <v>80</v>
      </c>
      <c r="H613" s="127">
        <f t="shared" si="82"/>
        <v>1</v>
      </c>
      <c r="I613" s="126">
        <v>90</v>
      </c>
      <c r="J613" s="133">
        <f t="shared" si="84"/>
        <v>-0.1111111111111111</v>
      </c>
      <c r="K613" s="132">
        <f t="shared" si="79"/>
        <v>0</v>
      </c>
    </row>
    <row r="614" spans="1:11" s="111" customFormat="1" ht="15" customHeight="1" x14ac:dyDescent="0.15">
      <c r="A614" s="115" t="s">
        <v>82</v>
      </c>
      <c r="B614" s="115"/>
      <c r="C614" s="123"/>
      <c r="D614" s="123" t="s">
        <v>590</v>
      </c>
      <c r="E614" s="120">
        <v>4597</v>
      </c>
      <c r="F614" s="121">
        <v>5275</v>
      </c>
      <c r="G614" s="121">
        <v>5275</v>
      </c>
      <c r="H614" s="122">
        <f t="shared" si="82"/>
        <v>1</v>
      </c>
      <c r="I614" s="121">
        <v>2478</v>
      </c>
      <c r="J614" s="131">
        <f t="shared" si="84"/>
        <v>1.128732849071832</v>
      </c>
      <c r="K614" s="132">
        <f t="shared" si="79"/>
        <v>0</v>
      </c>
    </row>
    <row r="615" spans="1:11" s="111" customFormat="1" ht="15" customHeight="1" x14ac:dyDescent="0.15">
      <c r="A615" s="124"/>
      <c r="B615" s="115" t="s">
        <v>84</v>
      </c>
      <c r="C615" s="123"/>
      <c r="D615" s="123" t="s">
        <v>591</v>
      </c>
      <c r="E615" s="125">
        <v>4597</v>
      </c>
      <c r="F615" s="126">
        <v>5275</v>
      </c>
      <c r="G615" s="126">
        <v>5275</v>
      </c>
      <c r="H615" s="127">
        <f t="shared" si="82"/>
        <v>1</v>
      </c>
      <c r="I615" s="126">
        <v>2478</v>
      </c>
      <c r="J615" s="133">
        <f t="shared" si="84"/>
        <v>1.128732849071832</v>
      </c>
      <c r="K615" s="132">
        <f t="shared" si="79"/>
        <v>0</v>
      </c>
    </row>
    <row r="616" spans="1:11" s="111" customFormat="1" ht="15" customHeight="1" x14ac:dyDescent="0.15">
      <c r="A616" s="134"/>
      <c r="B616" s="124"/>
      <c r="C616" s="117" t="s">
        <v>86</v>
      </c>
      <c r="D616" s="123" t="s">
        <v>592</v>
      </c>
      <c r="E616" s="125">
        <v>4597</v>
      </c>
      <c r="F616" s="126">
        <v>5275</v>
      </c>
      <c r="G616" s="126">
        <v>5275</v>
      </c>
      <c r="H616" s="127">
        <f t="shared" si="82"/>
        <v>1</v>
      </c>
      <c r="I616" s="126">
        <v>2478</v>
      </c>
      <c r="J616" s="133">
        <f t="shared" si="84"/>
        <v>1.128732849071832</v>
      </c>
      <c r="K616" s="132">
        <f t="shared" si="79"/>
        <v>0</v>
      </c>
    </row>
  </sheetData>
  <autoFilter ref="A3:K635"/>
  <mergeCells count="2">
    <mergeCell ref="A1:K1"/>
    <mergeCell ref="A3:C3"/>
  </mergeCells>
  <phoneticPr fontId="29" type="noConversion"/>
  <pageMargins left="0.70763888888888904" right="0.70763888888888904" top="0.74791666666666701" bottom="0.74791666666666701" header="0.31388888888888899" footer="0.31388888888888899"/>
  <pageSetup paperSize="9" firstPageNumber="13" orientation="portrait" useFirstPageNumber="1"/>
  <headerFooter>
    <oddFooter>&amp;C&amp;P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6"/>
  <sheetViews>
    <sheetView workbookViewId="0">
      <selection sqref="A1:F1"/>
    </sheetView>
  </sheetViews>
  <sheetFormatPr defaultColWidth="9" defaultRowHeight="13.5" x14ac:dyDescent="0.15"/>
  <cols>
    <col min="1" max="1" width="21.25" style="3" customWidth="1"/>
    <col min="2" max="2" width="10.375" style="3" customWidth="1"/>
    <col min="3" max="3" width="10.25" style="3" customWidth="1"/>
    <col min="4" max="4" width="24.75" style="3" customWidth="1"/>
    <col min="5" max="5" width="10.25" style="3" customWidth="1"/>
    <col min="6" max="6" width="10.875" style="3" customWidth="1"/>
    <col min="7" max="16384" width="9" style="3"/>
  </cols>
  <sheetData>
    <row r="1" spans="1:6" ht="31.5" customHeight="1" x14ac:dyDescent="0.15">
      <c r="A1" s="173" t="s">
        <v>593</v>
      </c>
      <c r="B1" s="173"/>
      <c r="C1" s="173"/>
      <c r="D1" s="173"/>
      <c r="E1" s="173"/>
      <c r="F1" s="173"/>
    </row>
    <row r="2" spans="1:6" ht="15.95" customHeight="1" x14ac:dyDescent="0.15">
      <c r="C2" s="89"/>
      <c r="D2" s="89"/>
      <c r="E2" s="89"/>
      <c r="F2" s="90" t="s">
        <v>1</v>
      </c>
    </row>
    <row r="3" spans="1:6" ht="18" customHeight="1" x14ac:dyDescent="0.15">
      <c r="A3" s="91" t="s">
        <v>594</v>
      </c>
      <c r="B3" s="91" t="s">
        <v>595</v>
      </c>
      <c r="C3" s="91" t="s">
        <v>596</v>
      </c>
      <c r="D3" s="91" t="s">
        <v>594</v>
      </c>
      <c r="E3" s="91" t="s">
        <v>595</v>
      </c>
      <c r="F3" s="91" t="s">
        <v>596</v>
      </c>
    </row>
    <row r="4" spans="1:6" ht="18" customHeight="1" x14ac:dyDescent="0.15">
      <c r="A4" s="92" t="s">
        <v>597</v>
      </c>
      <c r="B4" s="93">
        <v>189383</v>
      </c>
      <c r="C4" s="93">
        <v>146294</v>
      </c>
      <c r="D4" s="94" t="s">
        <v>598</v>
      </c>
      <c r="E4" s="93">
        <v>507146</v>
      </c>
      <c r="F4" s="93">
        <v>592719</v>
      </c>
    </row>
    <row r="5" spans="1:6" ht="18" customHeight="1" x14ac:dyDescent="0.15">
      <c r="A5" s="92" t="s">
        <v>599</v>
      </c>
      <c r="B5" s="93">
        <v>218896</v>
      </c>
      <c r="C5" s="93">
        <f>C6+C11+C28</f>
        <v>393892</v>
      </c>
      <c r="D5" s="95" t="s">
        <v>600</v>
      </c>
      <c r="E5" s="93">
        <v>6000</v>
      </c>
      <c r="F5" s="93">
        <v>4928</v>
      </c>
    </row>
    <row r="6" spans="1:6" ht="18" customHeight="1" x14ac:dyDescent="0.15">
      <c r="A6" s="92" t="s">
        <v>601</v>
      </c>
      <c r="B6" s="93">
        <v>12119</v>
      </c>
      <c r="C6" s="93">
        <v>12929</v>
      </c>
      <c r="D6" s="96" t="s">
        <v>602</v>
      </c>
      <c r="E6" s="93">
        <v>120</v>
      </c>
      <c r="F6" s="93">
        <v>117</v>
      </c>
    </row>
    <row r="7" spans="1:6" ht="23.1" customHeight="1" x14ac:dyDescent="0.15">
      <c r="A7" s="97" t="s">
        <v>603</v>
      </c>
      <c r="B7" s="93">
        <v>4097</v>
      </c>
      <c r="C7" s="93">
        <f>4097+2645</f>
        <v>6742</v>
      </c>
      <c r="D7" s="96" t="s">
        <v>604</v>
      </c>
      <c r="E7" s="93">
        <v>5880</v>
      </c>
      <c r="F7" s="93">
        <v>4811</v>
      </c>
    </row>
    <row r="8" spans="1:6" ht="18" customHeight="1" x14ac:dyDescent="0.15">
      <c r="A8" s="97" t="s">
        <v>605</v>
      </c>
      <c r="B8" s="93">
        <v>631</v>
      </c>
      <c r="C8" s="93">
        <v>631</v>
      </c>
      <c r="D8" s="95" t="s">
        <v>606</v>
      </c>
      <c r="E8" s="93">
        <v>6390</v>
      </c>
      <c r="F8" s="93">
        <v>18198</v>
      </c>
    </row>
    <row r="9" spans="1:6" ht="24" customHeight="1" x14ac:dyDescent="0.15">
      <c r="A9" s="97" t="s">
        <v>607</v>
      </c>
      <c r="B9" s="93">
        <v>2296</v>
      </c>
      <c r="C9" s="93">
        <v>2296</v>
      </c>
      <c r="D9" s="96" t="s">
        <v>608</v>
      </c>
      <c r="E9" s="93">
        <v>6390</v>
      </c>
      <c r="F9" s="93">
        <v>6390</v>
      </c>
    </row>
    <row r="10" spans="1:6" ht="27" customHeight="1" x14ac:dyDescent="0.15">
      <c r="A10" s="97" t="s">
        <v>609</v>
      </c>
      <c r="B10" s="93">
        <v>5095</v>
      </c>
      <c r="C10" s="93">
        <v>3260</v>
      </c>
      <c r="D10" s="96" t="s">
        <v>610</v>
      </c>
      <c r="E10" s="93"/>
      <c r="F10" s="93">
        <v>11808</v>
      </c>
    </row>
    <row r="11" spans="1:6" ht="18" customHeight="1" x14ac:dyDescent="0.15">
      <c r="A11" s="92" t="s">
        <v>611</v>
      </c>
      <c r="B11" s="93">
        <f>SUM(B12:B27)</f>
        <v>156466</v>
      </c>
      <c r="C11" s="93">
        <f>SUM(C12:C27)</f>
        <v>234983</v>
      </c>
      <c r="D11" s="98"/>
      <c r="E11" s="24"/>
      <c r="F11" s="24"/>
    </row>
    <row r="12" spans="1:6" ht="18" customHeight="1" x14ac:dyDescent="0.15">
      <c r="A12" s="97" t="s">
        <v>612</v>
      </c>
      <c r="B12" s="93"/>
      <c r="C12" s="93"/>
      <c r="D12" s="98"/>
      <c r="E12" s="24"/>
      <c r="F12" s="24"/>
    </row>
    <row r="13" spans="1:6" ht="18" customHeight="1" x14ac:dyDescent="0.15">
      <c r="A13" s="97" t="s">
        <v>613</v>
      </c>
      <c r="B13" s="93">
        <v>29839</v>
      </c>
      <c r="C13" s="93">
        <v>42715</v>
      </c>
      <c r="D13" s="96"/>
      <c r="E13" s="93"/>
      <c r="F13" s="93"/>
    </row>
    <row r="14" spans="1:6" ht="24" customHeight="1" x14ac:dyDescent="0.15">
      <c r="A14" s="97" t="s">
        <v>614</v>
      </c>
      <c r="B14" s="93">
        <v>7349</v>
      </c>
      <c r="C14" s="93">
        <f>7776+708</f>
        <v>8484</v>
      </c>
      <c r="D14" s="99"/>
      <c r="E14" s="93"/>
      <c r="F14" s="93"/>
    </row>
    <row r="15" spans="1:6" ht="18" customHeight="1" x14ac:dyDescent="0.15">
      <c r="A15" s="97" t="s">
        <v>615</v>
      </c>
      <c r="B15" s="93">
        <v>2252</v>
      </c>
      <c r="C15" s="93">
        <v>4505</v>
      </c>
      <c r="D15" s="96"/>
      <c r="E15" s="100"/>
      <c r="F15" s="100"/>
    </row>
    <row r="16" spans="1:6" ht="21" customHeight="1" x14ac:dyDescent="0.15">
      <c r="A16" s="97" t="s">
        <v>616</v>
      </c>
      <c r="B16" s="93">
        <v>26174</v>
      </c>
      <c r="C16" s="93">
        <v>26174</v>
      </c>
      <c r="D16" s="96"/>
      <c r="E16" s="93"/>
      <c r="F16" s="93"/>
    </row>
    <row r="17" spans="1:6" ht="24" customHeight="1" x14ac:dyDescent="0.15">
      <c r="A17" s="97" t="s">
        <v>617</v>
      </c>
      <c r="B17" s="93">
        <v>4639</v>
      </c>
      <c r="C17" s="93">
        <v>2655</v>
      </c>
      <c r="D17" s="96"/>
      <c r="E17" s="93"/>
      <c r="F17" s="93"/>
    </row>
    <row r="18" spans="1:6" ht="23.1" customHeight="1" x14ac:dyDescent="0.15">
      <c r="A18" s="97" t="s">
        <v>618</v>
      </c>
      <c r="B18" s="93">
        <v>946</v>
      </c>
      <c r="C18" s="93">
        <f>2193+63+6</f>
        <v>2262</v>
      </c>
      <c r="D18" s="96"/>
      <c r="E18" s="101"/>
      <c r="F18" s="101"/>
    </row>
    <row r="19" spans="1:6" ht="21.95" customHeight="1" x14ac:dyDescent="0.15">
      <c r="A19" s="97" t="s">
        <v>619</v>
      </c>
      <c r="B19" s="93">
        <v>18344</v>
      </c>
      <c r="C19" s="93">
        <v>21267</v>
      </c>
      <c r="D19" s="95"/>
      <c r="E19" s="93"/>
      <c r="F19" s="93"/>
    </row>
    <row r="20" spans="1:6" ht="21" customHeight="1" x14ac:dyDescent="0.15">
      <c r="A20" s="97" t="s">
        <v>620</v>
      </c>
      <c r="B20" s="93">
        <v>29905</v>
      </c>
      <c r="C20" s="93">
        <v>38924</v>
      </c>
      <c r="D20" s="95"/>
      <c r="E20" s="93"/>
      <c r="F20" s="93"/>
    </row>
    <row r="21" spans="1:6" ht="23.1" customHeight="1" x14ac:dyDescent="0.15">
      <c r="A21" s="97" t="s">
        <v>621</v>
      </c>
      <c r="B21" s="93">
        <v>597</v>
      </c>
      <c r="C21" s="93">
        <v>44608</v>
      </c>
      <c r="D21" s="102"/>
      <c r="E21" s="103"/>
      <c r="F21" s="93"/>
    </row>
    <row r="22" spans="1:6" ht="24" customHeight="1" x14ac:dyDescent="0.15">
      <c r="A22" s="97" t="s">
        <v>622</v>
      </c>
      <c r="B22" s="93">
        <v>3087</v>
      </c>
      <c r="C22" s="93">
        <v>4162</v>
      </c>
      <c r="D22" s="102"/>
      <c r="E22" s="103"/>
      <c r="F22" s="93"/>
    </row>
    <row r="23" spans="1:6" ht="24" customHeight="1" x14ac:dyDescent="0.15">
      <c r="A23" s="97" t="s">
        <v>623</v>
      </c>
      <c r="B23" s="93">
        <v>2937</v>
      </c>
      <c r="C23" s="93">
        <v>3051</v>
      </c>
      <c r="D23" s="102"/>
      <c r="E23" s="103"/>
      <c r="F23" s="93"/>
    </row>
    <row r="24" spans="1:6" ht="18" customHeight="1" x14ac:dyDescent="0.15">
      <c r="A24" s="97" t="s">
        <v>624</v>
      </c>
      <c r="B24" s="93">
        <v>24316</v>
      </c>
      <c r="C24" s="93">
        <v>23193</v>
      </c>
      <c r="D24" s="104"/>
      <c r="E24" s="105"/>
      <c r="F24" s="93"/>
    </row>
    <row r="25" spans="1:6" ht="18" customHeight="1" x14ac:dyDescent="0.15">
      <c r="A25" s="97" t="s">
        <v>625</v>
      </c>
      <c r="B25" s="93">
        <v>1328</v>
      </c>
      <c r="C25" s="93">
        <v>1518</v>
      </c>
      <c r="D25" s="104"/>
      <c r="E25" s="105"/>
      <c r="F25" s="93"/>
    </row>
    <row r="26" spans="1:6" ht="18" customHeight="1" x14ac:dyDescent="0.15">
      <c r="A26" s="97" t="s">
        <v>626</v>
      </c>
      <c r="B26" s="93">
        <v>568</v>
      </c>
      <c r="C26" s="93">
        <v>2992</v>
      </c>
      <c r="D26" s="104"/>
      <c r="E26" s="105"/>
      <c r="F26" s="93"/>
    </row>
    <row r="27" spans="1:6" ht="21.95" customHeight="1" x14ac:dyDescent="0.15">
      <c r="A27" s="97" t="s">
        <v>627</v>
      </c>
      <c r="B27" s="93">
        <v>4185</v>
      </c>
      <c r="C27" s="93">
        <v>8473</v>
      </c>
      <c r="D27" s="104"/>
      <c r="E27" s="105"/>
      <c r="F27" s="93"/>
    </row>
    <row r="28" spans="1:6" ht="18" customHeight="1" x14ac:dyDescent="0.15">
      <c r="A28" s="92" t="s">
        <v>628</v>
      </c>
      <c r="B28" s="93">
        <v>50311</v>
      </c>
      <c r="C28" s="93">
        <v>145980</v>
      </c>
      <c r="D28" s="104"/>
      <c r="E28" s="105"/>
      <c r="F28" s="93"/>
    </row>
    <row r="29" spans="1:6" ht="15" customHeight="1" x14ac:dyDescent="0.15">
      <c r="A29" s="92" t="s">
        <v>629</v>
      </c>
      <c r="B29" s="93">
        <v>2639</v>
      </c>
      <c r="C29" s="93">
        <v>4065</v>
      </c>
      <c r="D29" s="102"/>
      <c r="E29" s="103"/>
      <c r="F29" s="93"/>
    </row>
    <row r="30" spans="1:6" ht="15" customHeight="1" x14ac:dyDescent="0.15">
      <c r="A30" s="106" t="s">
        <v>630</v>
      </c>
      <c r="B30" s="93">
        <v>48700</v>
      </c>
      <c r="C30" s="93">
        <v>21398</v>
      </c>
      <c r="D30" s="107"/>
      <c r="E30" s="108"/>
      <c r="F30" s="100"/>
    </row>
    <row r="31" spans="1:6" ht="18" customHeight="1" x14ac:dyDescent="0.15">
      <c r="A31" s="97" t="s">
        <v>631</v>
      </c>
      <c r="B31" s="100">
        <v>48700</v>
      </c>
      <c r="C31" s="100">
        <v>21398</v>
      </c>
      <c r="D31" s="107"/>
      <c r="E31" s="108"/>
      <c r="F31" s="100"/>
    </row>
    <row r="32" spans="1:6" ht="21.95" customHeight="1" x14ac:dyDescent="0.15">
      <c r="A32" s="92" t="s">
        <v>632</v>
      </c>
      <c r="B32" s="93">
        <v>60000</v>
      </c>
      <c r="C32" s="93">
        <v>33100</v>
      </c>
      <c r="D32" s="102" t="s">
        <v>633</v>
      </c>
      <c r="E32" s="93">
        <v>82</v>
      </c>
      <c r="F32" s="93">
        <v>1102</v>
      </c>
    </row>
    <row r="33" spans="1:6" ht="21.95" customHeight="1" x14ac:dyDescent="0.15">
      <c r="A33" s="92" t="s">
        <v>634</v>
      </c>
      <c r="B33" s="93"/>
      <c r="C33" s="93">
        <v>18198</v>
      </c>
      <c r="D33" s="102" t="s">
        <v>635</v>
      </c>
      <c r="E33" s="93">
        <v>82</v>
      </c>
      <c r="F33" s="93">
        <v>1102</v>
      </c>
    </row>
    <row r="34" spans="1:6" ht="18" customHeight="1" x14ac:dyDescent="0.15">
      <c r="A34" s="92" t="s">
        <v>636</v>
      </c>
      <c r="B34" s="93"/>
      <c r="C34" s="93"/>
      <c r="D34" s="102" t="s">
        <v>637</v>
      </c>
      <c r="E34" s="103"/>
      <c r="F34" s="93"/>
    </row>
    <row r="35" spans="1:6" ht="15" customHeight="1" x14ac:dyDescent="0.15">
      <c r="A35" s="109"/>
      <c r="B35" s="93"/>
      <c r="C35" s="93"/>
      <c r="D35" s="24"/>
      <c r="E35" s="24"/>
      <c r="F35" s="24"/>
    </row>
    <row r="36" spans="1:6" ht="18" customHeight="1" x14ac:dyDescent="0.15">
      <c r="A36" s="110" t="s">
        <v>638</v>
      </c>
      <c r="B36" s="93">
        <f>B4+B5+B29+B30+B32+B33+B34</f>
        <v>519618</v>
      </c>
      <c r="C36" s="93">
        <f>C4+C5+C29+C30+C32+C33+C34</f>
        <v>616947</v>
      </c>
      <c r="D36" s="110" t="s">
        <v>639</v>
      </c>
      <c r="E36" s="93">
        <f>E4+E5+E8+E32</f>
        <v>519618</v>
      </c>
      <c r="F36" s="93">
        <f>F4+F5+F8+F32</f>
        <v>616947</v>
      </c>
    </row>
  </sheetData>
  <mergeCells count="1">
    <mergeCell ref="A1:F1"/>
  </mergeCells>
  <phoneticPr fontId="29" type="noConversion"/>
  <pageMargins left="0.70763888888888904" right="0.70763888888888904" top="0.74791666666666701" bottom="0.74791666666666701" header="0.31388888888888899" footer="0.31388888888888899"/>
  <pageSetup paperSize="9" firstPageNumber="28" orientation="portrait" useFirstPageNumber="1"/>
  <headerFooter>
    <oddFooter>&amp;C&amp;P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sqref="A1:I1"/>
    </sheetView>
  </sheetViews>
  <sheetFormatPr defaultColWidth="9" defaultRowHeight="13.5" x14ac:dyDescent="0.15"/>
  <cols>
    <col min="1" max="1" width="9.625" style="64" customWidth="1"/>
    <col min="2" max="2" width="13.25" customWidth="1"/>
    <col min="3" max="3" width="9.625" customWidth="1"/>
    <col min="4" max="4" width="10.625" style="64" customWidth="1"/>
    <col min="5" max="5" width="10.125" customWidth="1"/>
    <col min="6" max="6" width="8.75" style="65" customWidth="1"/>
    <col min="7" max="7" width="9" style="65" customWidth="1"/>
    <col min="8" max="8" width="8.375" customWidth="1"/>
    <col min="9" max="9" width="9.375" customWidth="1"/>
  </cols>
  <sheetData>
    <row r="1" spans="1:14" ht="42" customHeight="1" x14ac:dyDescent="0.15">
      <c r="A1" s="174" t="s">
        <v>640</v>
      </c>
      <c r="B1" s="175"/>
      <c r="C1" s="175"/>
      <c r="D1" s="175"/>
      <c r="E1" s="175"/>
      <c r="F1" s="176"/>
      <c r="G1" s="176"/>
      <c r="H1" s="175"/>
      <c r="I1" s="175"/>
    </row>
    <row r="2" spans="1:14" ht="33" customHeight="1" x14ac:dyDescent="0.15">
      <c r="I2" s="86" t="s">
        <v>1</v>
      </c>
    </row>
    <row r="3" spans="1:14" ht="45" customHeight="1" x14ac:dyDescent="0.15">
      <c r="A3" s="66" t="s">
        <v>641</v>
      </c>
      <c r="B3" s="67" t="s">
        <v>642</v>
      </c>
      <c r="C3" s="67" t="s">
        <v>5</v>
      </c>
      <c r="D3" s="67" t="s">
        <v>643</v>
      </c>
      <c r="E3" s="67" t="s">
        <v>7</v>
      </c>
      <c r="F3" s="67" t="s">
        <v>644</v>
      </c>
      <c r="G3" s="67" t="s">
        <v>9</v>
      </c>
      <c r="H3" s="67" t="s">
        <v>79</v>
      </c>
      <c r="I3" s="87" t="s">
        <v>645</v>
      </c>
    </row>
    <row r="4" spans="1:14" ht="38.25" customHeight="1" x14ac:dyDescent="0.15">
      <c r="A4" s="68">
        <v>10301</v>
      </c>
      <c r="B4" s="69" t="s">
        <v>646</v>
      </c>
      <c r="C4" s="70">
        <f>SUM(C5+C6+C7+C8+C9+C10+C13+C14+C15)</f>
        <v>150845</v>
      </c>
      <c r="D4" s="70">
        <f>SUM(D5+D6+D7+D8+D9+D10+D13+D14+D15)</f>
        <v>79238</v>
      </c>
      <c r="E4" s="71">
        <f>D4/C4</f>
        <v>0.52529417614107199</v>
      </c>
      <c r="F4" s="72">
        <f>SUM(F5+F6+F7+F8+F9+F10+F13+F14+F15)</f>
        <v>78774</v>
      </c>
      <c r="G4" s="73">
        <f>D4-F4</f>
        <v>464</v>
      </c>
      <c r="H4" s="74">
        <f>G4/F4</f>
        <v>5.89026836265773E-3</v>
      </c>
      <c r="I4" s="87"/>
    </row>
    <row r="5" spans="1:14" ht="38.25" customHeight="1" x14ac:dyDescent="0.15">
      <c r="A5" s="68">
        <v>1030118</v>
      </c>
      <c r="B5" s="75" t="s">
        <v>647</v>
      </c>
      <c r="C5" s="76"/>
      <c r="D5" s="76"/>
      <c r="E5" s="71"/>
      <c r="F5" s="77">
        <v>105</v>
      </c>
      <c r="G5" s="73">
        <f t="shared" ref="G5:G15" si="0">D5-F5</f>
        <v>-105</v>
      </c>
      <c r="H5" s="74">
        <f t="shared" ref="H5:H15" si="1">G5/F5</f>
        <v>-1</v>
      </c>
      <c r="I5" s="88"/>
    </row>
    <row r="6" spans="1:14" ht="38.25" customHeight="1" x14ac:dyDescent="0.15">
      <c r="A6" s="68">
        <v>1030119</v>
      </c>
      <c r="B6" s="78" t="s">
        <v>648</v>
      </c>
      <c r="C6" s="73">
        <v>350</v>
      </c>
      <c r="D6" s="73">
        <v>254</v>
      </c>
      <c r="E6" s="71">
        <f t="shared" ref="E6:E14" si="2">D6/C6</f>
        <v>0.72571428571428576</v>
      </c>
      <c r="F6" s="79">
        <v>326</v>
      </c>
      <c r="G6" s="73">
        <f t="shared" si="0"/>
        <v>-72</v>
      </c>
      <c r="H6" s="74">
        <f t="shared" si="1"/>
        <v>-0.22085889570552147</v>
      </c>
      <c r="I6" s="88"/>
    </row>
    <row r="7" spans="1:14" ht="38.25" customHeight="1" x14ac:dyDescent="0.15">
      <c r="A7" s="68">
        <v>1030144</v>
      </c>
      <c r="B7" s="75" t="s">
        <v>649</v>
      </c>
      <c r="C7" s="73">
        <v>1500</v>
      </c>
      <c r="D7" s="73">
        <v>266</v>
      </c>
      <c r="E7" s="71">
        <f t="shared" si="2"/>
        <v>0.17733333333333334</v>
      </c>
      <c r="F7" s="79">
        <v>1402</v>
      </c>
      <c r="G7" s="73">
        <f t="shared" si="0"/>
        <v>-1136</v>
      </c>
      <c r="H7" s="74">
        <f t="shared" si="1"/>
        <v>-0.81027104136947214</v>
      </c>
      <c r="I7" s="88"/>
    </row>
    <row r="8" spans="1:14" ht="38.25" customHeight="1" x14ac:dyDescent="0.15">
      <c r="A8" s="68">
        <v>1030146</v>
      </c>
      <c r="B8" s="75" t="s">
        <v>650</v>
      </c>
      <c r="C8" s="73"/>
      <c r="D8" s="73"/>
      <c r="E8" s="71"/>
      <c r="F8" s="79"/>
      <c r="G8" s="73">
        <f t="shared" si="0"/>
        <v>0</v>
      </c>
      <c r="H8" s="74"/>
      <c r="I8" s="88"/>
    </row>
    <row r="9" spans="1:14" ht="38.25" customHeight="1" x14ac:dyDescent="0.15">
      <c r="A9" s="68">
        <v>1030147</v>
      </c>
      <c r="B9" s="75" t="s">
        <v>651</v>
      </c>
      <c r="C9" s="73">
        <v>500</v>
      </c>
      <c r="D9" s="73">
        <v>503</v>
      </c>
      <c r="E9" s="71">
        <f t="shared" si="2"/>
        <v>1.006</v>
      </c>
      <c r="F9" s="79">
        <v>412</v>
      </c>
      <c r="G9" s="73">
        <f t="shared" si="0"/>
        <v>91</v>
      </c>
      <c r="H9" s="74">
        <f t="shared" si="1"/>
        <v>0.220873786407767</v>
      </c>
      <c r="I9" s="88"/>
    </row>
    <row r="10" spans="1:14" ht="38.25" customHeight="1" x14ac:dyDescent="0.15">
      <c r="A10" s="68">
        <v>1030148</v>
      </c>
      <c r="B10" s="75" t="s">
        <v>652</v>
      </c>
      <c r="C10" s="73">
        <v>146575</v>
      </c>
      <c r="D10" s="73">
        <v>74785</v>
      </c>
      <c r="E10" s="71">
        <f t="shared" si="2"/>
        <v>0.510216612655637</v>
      </c>
      <c r="F10" s="79">
        <v>74678</v>
      </c>
      <c r="G10" s="73">
        <f t="shared" si="0"/>
        <v>107</v>
      </c>
      <c r="H10" s="74">
        <f t="shared" si="1"/>
        <v>1.4328182329467849E-3</v>
      </c>
      <c r="I10" s="88"/>
    </row>
    <row r="11" spans="1:14" ht="38.25" customHeight="1" x14ac:dyDescent="0.15">
      <c r="A11" s="68">
        <v>103014801</v>
      </c>
      <c r="B11" s="80" t="s">
        <v>653</v>
      </c>
      <c r="C11" s="73">
        <v>146575</v>
      </c>
      <c r="D11" s="73">
        <v>72685</v>
      </c>
      <c r="E11" s="71">
        <f t="shared" si="2"/>
        <v>0.49588947637728126</v>
      </c>
      <c r="F11" s="79">
        <v>74626</v>
      </c>
      <c r="G11" s="73">
        <f t="shared" si="0"/>
        <v>-1941</v>
      </c>
      <c r="H11" s="74">
        <f t="shared" si="1"/>
        <v>-2.6009701712539867E-2</v>
      </c>
      <c r="I11" s="88"/>
      <c r="N11" s="84"/>
    </row>
    <row r="12" spans="1:14" ht="38.25" customHeight="1" x14ac:dyDescent="0.15">
      <c r="A12" s="68">
        <v>103014899</v>
      </c>
      <c r="B12" s="75" t="s">
        <v>654</v>
      </c>
      <c r="C12" s="73"/>
      <c r="D12" s="73">
        <v>2100</v>
      </c>
      <c r="E12" s="71"/>
      <c r="F12" s="79">
        <v>52</v>
      </c>
      <c r="G12" s="73">
        <f t="shared" si="0"/>
        <v>2048</v>
      </c>
      <c r="H12" s="74">
        <f t="shared" si="1"/>
        <v>39.384615384615387</v>
      </c>
      <c r="I12" s="88"/>
      <c r="N12" s="84"/>
    </row>
    <row r="13" spans="1:14" ht="38.25" customHeight="1" x14ac:dyDescent="0.15">
      <c r="A13" s="68">
        <v>1030156</v>
      </c>
      <c r="B13" s="75" t="s">
        <v>655</v>
      </c>
      <c r="C13" s="73">
        <v>720</v>
      </c>
      <c r="D13" s="73">
        <v>2585</v>
      </c>
      <c r="E13" s="71">
        <f t="shared" si="2"/>
        <v>3.5902777777777777</v>
      </c>
      <c r="F13" s="79">
        <v>668</v>
      </c>
      <c r="G13" s="73">
        <f t="shared" si="0"/>
        <v>1917</v>
      </c>
      <c r="H13" s="74">
        <f t="shared" si="1"/>
        <v>2.8697604790419162</v>
      </c>
      <c r="I13" s="88"/>
    </row>
    <row r="14" spans="1:14" ht="38.25" customHeight="1" x14ac:dyDescent="0.15">
      <c r="A14" s="68">
        <v>1030178</v>
      </c>
      <c r="B14" s="75" t="s">
        <v>656</v>
      </c>
      <c r="C14" s="73">
        <v>1200</v>
      </c>
      <c r="D14" s="73">
        <v>845</v>
      </c>
      <c r="E14" s="71">
        <f t="shared" si="2"/>
        <v>0.70416666666666672</v>
      </c>
      <c r="F14" s="79">
        <v>982</v>
      </c>
      <c r="G14" s="73">
        <f t="shared" si="0"/>
        <v>-137</v>
      </c>
      <c r="H14" s="74">
        <f t="shared" si="1"/>
        <v>-0.1395112016293279</v>
      </c>
      <c r="I14" s="88"/>
    </row>
    <row r="15" spans="1:14" ht="38.25" customHeight="1" x14ac:dyDescent="0.15">
      <c r="A15" s="68">
        <v>1030199</v>
      </c>
      <c r="B15" s="75" t="s">
        <v>657</v>
      </c>
      <c r="C15" s="73"/>
      <c r="D15" s="81"/>
      <c r="E15" s="71"/>
      <c r="F15" s="79">
        <v>201</v>
      </c>
      <c r="G15" s="73">
        <f t="shared" si="0"/>
        <v>-201</v>
      </c>
      <c r="H15" s="74">
        <f t="shared" si="1"/>
        <v>-1</v>
      </c>
      <c r="I15" s="88"/>
    </row>
    <row r="16" spans="1:14" ht="21.75" customHeight="1" x14ac:dyDescent="0.15">
      <c r="A16" s="177"/>
      <c r="B16" s="177"/>
      <c r="C16" s="177"/>
      <c r="D16" s="177"/>
      <c r="E16" s="177"/>
      <c r="F16" s="178"/>
      <c r="G16" s="178"/>
      <c r="H16" s="177"/>
      <c r="I16" s="177"/>
    </row>
    <row r="24" spans="2:5" x14ac:dyDescent="0.15">
      <c r="D24" s="82"/>
    </row>
    <row r="29" spans="2:5" x14ac:dyDescent="0.15">
      <c r="D29" s="83"/>
    </row>
    <row r="30" spans="2:5" x14ac:dyDescent="0.15">
      <c r="B30" s="84"/>
      <c r="E30" s="85"/>
    </row>
  </sheetData>
  <mergeCells count="2">
    <mergeCell ref="A1:I1"/>
    <mergeCell ref="A16:I16"/>
  </mergeCells>
  <phoneticPr fontId="29" type="noConversion"/>
  <printOptions horizontalCentered="1"/>
  <pageMargins left="0.70763888888888904" right="0.70763888888888904" top="0.74791666666666701" bottom="0.74791666666666701" header="0.31388888888888899" footer="0.31388888888888899"/>
  <pageSetup paperSize="9" firstPageNumber="29" orientation="portrait" useFirstPageNumber="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H1"/>
    </sheetView>
  </sheetViews>
  <sheetFormatPr defaultColWidth="9" defaultRowHeight="13.5" x14ac:dyDescent="0.15"/>
  <cols>
    <col min="1" max="1" width="26.875" style="47" customWidth="1"/>
    <col min="2" max="2" width="8.875" style="47" customWidth="1"/>
    <col min="3" max="3" width="9" style="47"/>
    <col min="4" max="4" width="8.5" style="47" customWidth="1"/>
    <col min="5" max="5" width="9" style="47"/>
    <col min="6" max="6" width="9.5" style="47" customWidth="1"/>
    <col min="7" max="7" width="9" style="47"/>
    <col min="8" max="8" width="8.25" style="47" customWidth="1"/>
    <col min="9" max="256" width="9" style="47"/>
    <col min="257" max="257" width="26.5" style="47" customWidth="1"/>
    <col min="258" max="258" width="8.875" style="47" customWidth="1"/>
    <col min="259" max="259" width="9" style="47"/>
    <col min="260" max="260" width="8.5" style="47" customWidth="1"/>
    <col min="261" max="261" width="9" style="47"/>
    <col min="262" max="262" width="9.5" style="47" customWidth="1"/>
    <col min="263" max="263" width="9" style="47"/>
    <col min="264" max="264" width="8.25" style="47" customWidth="1"/>
    <col min="265" max="512" width="9" style="47"/>
    <col min="513" max="513" width="26.5" style="47" customWidth="1"/>
    <col min="514" max="514" width="8.875" style="47" customWidth="1"/>
    <col min="515" max="515" width="9" style="47"/>
    <col min="516" max="516" width="8.5" style="47" customWidth="1"/>
    <col min="517" max="517" width="9" style="47"/>
    <col min="518" max="518" width="9.5" style="47" customWidth="1"/>
    <col min="519" max="519" width="9" style="47"/>
    <col min="520" max="520" width="8.25" style="47" customWidth="1"/>
    <col min="521" max="768" width="9" style="47"/>
    <col min="769" max="769" width="26.5" style="47" customWidth="1"/>
    <col min="770" max="770" width="8.875" style="47" customWidth="1"/>
    <col min="771" max="771" width="9" style="47"/>
    <col min="772" max="772" width="8.5" style="47" customWidth="1"/>
    <col min="773" max="773" width="9" style="47"/>
    <col min="774" max="774" width="9.5" style="47" customWidth="1"/>
    <col min="775" max="775" width="9" style="47"/>
    <col min="776" max="776" width="8.25" style="47" customWidth="1"/>
    <col min="777" max="1024" width="9" style="47"/>
    <col min="1025" max="1025" width="26.5" style="47" customWidth="1"/>
    <col min="1026" max="1026" width="8.875" style="47" customWidth="1"/>
    <col min="1027" max="1027" width="9" style="47"/>
    <col min="1028" max="1028" width="8.5" style="47" customWidth="1"/>
    <col min="1029" max="1029" width="9" style="47"/>
    <col min="1030" max="1030" width="9.5" style="47" customWidth="1"/>
    <col min="1031" max="1031" width="9" style="47"/>
    <col min="1032" max="1032" width="8.25" style="47" customWidth="1"/>
    <col min="1033" max="1280" width="9" style="47"/>
    <col min="1281" max="1281" width="26.5" style="47" customWidth="1"/>
    <col min="1282" max="1282" width="8.875" style="47" customWidth="1"/>
    <col min="1283" max="1283" width="9" style="47"/>
    <col min="1284" max="1284" width="8.5" style="47" customWidth="1"/>
    <col min="1285" max="1285" width="9" style="47"/>
    <col min="1286" max="1286" width="9.5" style="47" customWidth="1"/>
    <col min="1287" max="1287" width="9" style="47"/>
    <col min="1288" max="1288" width="8.25" style="47" customWidth="1"/>
    <col min="1289" max="1536" width="9" style="47"/>
    <col min="1537" max="1537" width="26.5" style="47" customWidth="1"/>
    <col min="1538" max="1538" width="8.875" style="47" customWidth="1"/>
    <col min="1539" max="1539" width="9" style="47"/>
    <col min="1540" max="1540" width="8.5" style="47" customWidth="1"/>
    <col min="1541" max="1541" width="9" style="47"/>
    <col min="1542" max="1542" width="9.5" style="47" customWidth="1"/>
    <col min="1543" max="1543" width="9" style="47"/>
    <col min="1544" max="1544" width="8.25" style="47" customWidth="1"/>
    <col min="1545" max="1792" width="9" style="47"/>
    <col min="1793" max="1793" width="26.5" style="47" customWidth="1"/>
    <col min="1794" max="1794" width="8.875" style="47" customWidth="1"/>
    <col min="1795" max="1795" width="9" style="47"/>
    <col min="1796" max="1796" width="8.5" style="47" customWidth="1"/>
    <col min="1797" max="1797" width="9" style="47"/>
    <col min="1798" max="1798" width="9.5" style="47" customWidth="1"/>
    <col min="1799" max="1799" width="9" style="47"/>
    <col min="1800" max="1800" width="8.25" style="47" customWidth="1"/>
    <col min="1801" max="2048" width="9" style="47"/>
    <col min="2049" max="2049" width="26.5" style="47" customWidth="1"/>
    <col min="2050" max="2050" width="8.875" style="47" customWidth="1"/>
    <col min="2051" max="2051" width="9" style="47"/>
    <col min="2052" max="2052" width="8.5" style="47" customWidth="1"/>
    <col min="2053" max="2053" width="9" style="47"/>
    <col min="2054" max="2054" width="9.5" style="47" customWidth="1"/>
    <col min="2055" max="2055" width="9" style="47"/>
    <col min="2056" max="2056" width="8.25" style="47" customWidth="1"/>
    <col min="2057" max="2304" width="9" style="47"/>
    <col min="2305" max="2305" width="26.5" style="47" customWidth="1"/>
    <col min="2306" max="2306" width="8.875" style="47" customWidth="1"/>
    <col min="2307" max="2307" width="9" style="47"/>
    <col min="2308" max="2308" width="8.5" style="47" customWidth="1"/>
    <col min="2309" max="2309" width="9" style="47"/>
    <col min="2310" max="2310" width="9.5" style="47" customWidth="1"/>
    <col min="2311" max="2311" width="9" style="47"/>
    <col min="2312" max="2312" width="8.25" style="47" customWidth="1"/>
    <col min="2313" max="2560" width="9" style="47"/>
    <col min="2561" max="2561" width="26.5" style="47" customWidth="1"/>
    <col min="2562" max="2562" width="8.875" style="47" customWidth="1"/>
    <col min="2563" max="2563" width="9" style="47"/>
    <col min="2564" max="2564" width="8.5" style="47" customWidth="1"/>
    <col min="2565" max="2565" width="9" style="47"/>
    <col min="2566" max="2566" width="9.5" style="47" customWidth="1"/>
    <col min="2567" max="2567" width="9" style="47"/>
    <col min="2568" max="2568" width="8.25" style="47" customWidth="1"/>
    <col min="2569" max="2816" width="9" style="47"/>
    <col min="2817" max="2817" width="26.5" style="47" customWidth="1"/>
    <col min="2818" max="2818" width="8.875" style="47" customWidth="1"/>
    <col min="2819" max="2819" width="9" style="47"/>
    <col min="2820" max="2820" width="8.5" style="47" customWidth="1"/>
    <col min="2821" max="2821" width="9" style="47"/>
    <col min="2822" max="2822" width="9.5" style="47" customWidth="1"/>
    <col min="2823" max="2823" width="9" style="47"/>
    <col min="2824" max="2824" width="8.25" style="47" customWidth="1"/>
    <col min="2825" max="3072" width="9" style="47"/>
    <col min="3073" max="3073" width="26.5" style="47" customWidth="1"/>
    <col min="3074" max="3074" width="8.875" style="47" customWidth="1"/>
    <col min="3075" max="3075" width="9" style="47"/>
    <col min="3076" max="3076" width="8.5" style="47" customWidth="1"/>
    <col min="3077" max="3077" width="9" style="47"/>
    <col min="3078" max="3078" width="9.5" style="47" customWidth="1"/>
    <col min="3079" max="3079" width="9" style="47"/>
    <col min="3080" max="3080" width="8.25" style="47" customWidth="1"/>
    <col min="3081" max="3328" width="9" style="47"/>
    <col min="3329" max="3329" width="26.5" style="47" customWidth="1"/>
    <col min="3330" max="3330" width="8.875" style="47" customWidth="1"/>
    <col min="3331" max="3331" width="9" style="47"/>
    <col min="3332" max="3332" width="8.5" style="47" customWidth="1"/>
    <col min="3333" max="3333" width="9" style="47"/>
    <col min="3334" max="3334" width="9.5" style="47" customWidth="1"/>
    <col min="3335" max="3335" width="9" style="47"/>
    <col min="3336" max="3336" width="8.25" style="47" customWidth="1"/>
    <col min="3337" max="3584" width="9" style="47"/>
    <col min="3585" max="3585" width="26.5" style="47" customWidth="1"/>
    <col min="3586" max="3586" width="8.875" style="47" customWidth="1"/>
    <col min="3587" max="3587" width="9" style="47"/>
    <col min="3588" max="3588" width="8.5" style="47" customWidth="1"/>
    <col min="3589" max="3589" width="9" style="47"/>
    <col min="3590" max="3590" width="9.5" style="47" customWidth="1"/>
    <col min="3591" max="3591" width="9" style="47"/>
    <col min="3592" max="3592" width="8.25" style="47" customWidth="1"/>
    <col min="3593" max="3840" width="9" style="47"/>
    <col min="3841" max="3841" width="26.5" style="47" customWidth="1"/>
    <col min="3842" max="3842" width="8.875" style="47" customWidth="1"/>
    <col min="3843" max="3843" width="9" style="47"/>
    <col min="3844" max="3844" width="8.5" style="47" customWidth="1"/>
    <col min="3845" max="3845" width="9" style="47"/>
    <col min="3846" max="3846" width="9.5" style="47" customWidth="1"/>
    <col min="3847" max="3847" width="9" style="47"/>
    <col min="3848" max="3848" width="8.25" style="47" customWidth="1"/>
    <col min="3849" max="4096" width="9" style="47"/>
    <col min="4097" max="4097" width="26.5" style="47" customWidth="1"/>
    <col min="4098" max="4098" width="8.875" style="47" customWidth="1"/>
    <col min="4099" max="4099" width="9" style="47"/>
    <col min="4100" max="4100" width="8.5" style="47" customWidth="1"/>
    <col min="4101" max="4101" width="9" style="47"/>
    <col min="4102" max="4102" width="9.5" style="47" customWidth="1"/>
    <col min="4103" max="4103" width="9" style="47"/>
    <col min="4104" max="4104" width="8.25" style="47" customWidth="1"/>
    <col min="4105" max="4352" width="9" style="47"/>
    <col min="4353" max="4353" width="26.5" style="47" customWidth="1"/>
    <col min="4354" max="4354" width="8.875" style="47" customWidth="1"/>
    <col min="4355" max="4355" width="9" style="47"/>
    <col min="4356" max="4356" width="8.5" style="47" customWidth="1"/>
    <col min="4357" max="4357" width="9" style="47"/>
    <col min="4358" max="4358" width="9.5" style="47" customWidth="1"/>
    <col min="4359" max="4359" width="9" style="47"/>
    <col min="4360" max="4360" width="8.25" style="47" customWidth="1"/>
    <col min="4361" max="4608" width="9" style="47"/>
    <col min="4609" max="4609" width="26.5" style="47" customWidth="1"/>
    <col min="4610" max="4610" width="8.875" style="47" customWidth="1"/>
    <col min="4611" max="4611" width="9" style="47"/>
    <col min="4612" max="4612" width="8.5" style="47" customWidth="1"/>
    <col min="4613" max="4613" width="9" style="47"/>
    <col min="4614" max="4614" width="9.5" style="47" customWidth="1"/>
    <col min="4615" max="4615" width="9" style="47"/>
    <col min="4616" max="4616" width="8.25" style="47" customWidth="1"/>
    <col min="4617" max="4864" width="9" style="47"/>
    <col min="4865" max="4865" width="26.5" style="47" customWidth="1"/>
    <col min="4866" max="4866" width="8.875" style="47" customWidth="1"/>
    <col min="4867" max="4867" width="9" style="47"/>
    <col min="4868" max="4868" width="8.5" style="47" customWidth="1"/>
    <col min="4869" max="4869" width="9" style="47"/>
    <col min="4870" max="4870" width="9.5" style="47" customWidth="1"/>
    <col min="4871" max="4871" width="9" style="47"/>
    <col min="4872" max="4872" width="8.25" style="47" customWidth="1"/>
    <col min="4873" max="5120" width="9" style="47"/>
    <col min="5121" max="5121" width="26.5" style="47" customWidth="1"/>
    <col min="5122" max="5122" width="8.875" style="47" customWidth="1"/>
    <col min="5123" max="5123" width="9" style="47"/>
    <col min="5124" max="5124" width="8.5" style="47" customWidth="1"/>
    <col min="5125" max="5125" width="9" style="47"/>
    <col min="5126" max="5126" width="9.5" style="47" customWidth="1"/>
    <col min="5127" max="5127" width="9" style="47"/>
    <col min="5128" max="5128" width="8.25" style="47" customWidth="1"/>
    <col min="5129" max="5376" width="9" style="47"/>
    <col min="5377" max="5377" width="26.5" style="47" customWidth="1"/>
    <col min="5378" max="5378" width="8.875" style="47" customWidth="1"/>
    <col min="5379" max="5379" width="9" style="47"/>
    <col min="5380" max="5380" width="8.5" style="47" customWidth="1"/>
    <col min="5381" max="5381" width="9" style="47"/>
    <col min="5382" max="5382" width="9.5" style="47" customWidth="1"/>
    <col min="5383" max="5383" width="9" style="47"/>
    <col min="5384" max="5384" width="8.25" style="47" customWidth="1"/>
    <col min="5385" max="5632" width="9" style="47"/>
    <col min="5633" max="5633" width="26.5" style="47" customWidth="1"/>
    <col min="5634" max="5634" width="8.875" style="47" customWidth="1"/>
    <col min="5635" max="5635" width="9" style="47"/>
    <col min="5636" max="5636" width="8.5" style="47" customWidth="1"/>
    <col min="5637" max="5637" width="9" style="47"/>
    <col min="5638" max="5638" width="9.5" style="47" customWidth="1"/>
    <col min="5639" max="5639" width="9" style="47"/>
    <col min="5640" max="5640" width="8.25" style="47" customWidth="1"/>
    <col min="5641" max="5888" width="9" style="47"/>
    <col min="5889" max="5889" width="26.5" style="47" customWidth="1"/>
    <col min="5890" max="5890" width="8.875" style="47" customWidth="1"/>
    <col min="5891" max="5891" width="9" style="47"/>
    <col min="5892" max="5892" width="8.5" style="47" customWidth="1"/>
    <col min="5893" max="5893" width="9" style="47"/>
    <col min="5894" max="5894" width="9.5" style="47" customWidth="1"/>
    <col min="5895" max="5895" width="9" style="47"/>
    <col min="5896" max="5896" width="8.25" style="47" customWidth="1"/>
    <col min="5897" max="6144" width="9" style="47"/>
    <col min="6145" max="6145" width="26.5" style="47" customWidth="1"/>
    <col min="6146" max="6146" width="8.875" style="47" customWidth="1"/>
    <col min="6147" max="6147" width="9" style="47"/>
    <col min="6148" max="6148" width="8.5" style="47" customWidth="1"/>
    <col min="6149" max="6149" width="9" style="47"/>
    <col min="6150" max="6150" width="9.5" style="47" customWidth="1"/>
    <col min="6151" max="6151" width="9" style="47"/>
    <col min="6152" max="6152" width="8.25" style="47" customWidth="1"/>
    <col min="6153" max="6400" width="9" style="47"/>
    <col min="6401" max="6401" width="26.5" style="47" customWidth="1"/>
    <col min="6402" max="6402" width="8.875" style="47" customWidth="1"/>
    <col min="6403" max="6403" width="9" style="47"/>
    <col min="6404" max="6404" width="8.5" style="47" customWidth="1"/>
    <col min="6405" max="6405" width="9" style="47"/>
    <col min="6406" max="6406" width="9.5" style="47" customWidth="1"/>
    <col min="6407" max="6407" width="9" style="47"/>
    <col min="6408" max="6408" width="8.25" style="47" customWidth="1"/>
    <col min="6409" max="6656" width="9" style="47"/>
    <col min="6657" max="6657" width="26.5" style="47" customWidth="1"/>
    <col min="6658" max="6658" width="8.875" style="47" customWidth="1"/>
    <col min="6659" max="6659" width="9" style="47"/>
    <col min="6660" max="6660" width="8.5" style="47" customWidth="1"/>
    <col min="6661" max="6661" width="9" style="47"/>
    <col min="6662" max="6662" width="9.5" style="47" customWidth="1"/>
    <col min="6663" max="6663" width="9" style="47"/>
    <col min="6664" max="6664" width="8.25" style="47" customWidth="1"/>
    <col min="6665" max="6912" width="9" style="47"/>
    <col min="6913" max="6913" width="26.5" style="47" customWidth="1"/>
    <col min="6914" max="6914" width="8.875" style="47" customWidth="1"/>
    <col min="6915" max="6915" width="9" style="47"/>
    <col min="6916" max="6916" width="8.5" style="47" customWidth="1"/>
    <col min="6917" max="6917" width="9" style="47"/>
    <col min="6918" max="6918" width="9.5" style="47" customWidth="1"/>
    <col min="6919" max="6919" width="9" style="47"/>
    <col min="6920" max="6920" width="8.25" style="47" customWidth="1"/>
    <col min="6921" max="7168" width="9" style="47"/>
    <col min="7169" max="7169" width="26.5" style="47" customWidth="1"/>
    <col min="7170" max="7170" width="8.875" style="47" customWidth="1"/>
    <col min="7171" max="7171" width="9" style="47"/>
    <col min="7172" max="7172" width="8.5" style="47" customWidth="1"/>
    <col min="7173" max="7173" width="9" style="47"/>
    <col min="7174" max="7174" width="9.5" style="47" customWidth="1"/>
    <col min="7175" max="7175" width="9" style="47"/>
    <col min="7176" max="7176" width="8.25" style="47" customWidth="1"/>
    <col min="7177" max="7424" width="9" style="47"/>
    <col min="7425" max="7425" width="26.5" style="47" customWidth="1"/>
    <col min="7426" max="7426" width="8.875" style="47" customWidth="1"/>
    <col min="7427" max="7427" width="9" style="47"/>
    <col min="7428" max="7428" width="8.5" style="47" customWidth="1"/>
    <col min="7429" max="7429" width="9" style="47"/>
    <col min="7430" max="7430" width="9.5" style="47" customWidth="1"/>
    <col min="7431" max="7431" width="9" style="47"/>
    <col min="7432" max="7432" width="8.25" style="47" customWidth="1"/>
    <col min="7433" max="7680" width="9" style="47"/>
    <col min="7681" max="7681" width="26.5" style="47" customWidth="1"/>
    <col min="7682" max="7682" width="8.875" style="47" customWidth="1"/>
    <col min="7683" max="7683" width="9" style="47"/>
    <col min="7684" max="7684" width="8.5" style="47" customWidth="1"/>
    <col min="7685" max="7685" width="9" style="47"/>
    <col min="7686" max="7686" width="9.5" style="47" customWidth="1"/>
    <col min="7687" max="7687" width="9" style="47"/>
    <col min="7688" max="7688" width="8.25" style="47" customWidth="1"/>
    <col min="7689" max="7936" width="9" style="47"/>
    <col min="7937" max="7937" width="26.5" style="47" customWidth="1"/>
    <col min="7938" max="7938" width="8.875" style="47" customWidth="1"/>
    <col min="7939" max="7939" width="9" style="47"/>
    <col min="7940" max="7940" width="8.5" style="47" customWidth="1"/>
    <col min="7941" max="7941" width="9" style="47"/>
    <col min="7942" max="7942" width="9.5" style="47" customWidth="1"/>
    <col min="7943" max="7943" width="9" style="47"/>
    <col min="7944" max="7944" width="8.25" style="47" customWidth="1"/>
    <col min="7945" max="8192" width="9" style="47"/>
    <col min="8193" max="8193" width="26.5" style="47" customWidth="1"/>
    <col min="8194" max="8194" width="8.875" style="47" customWidth="1"/>
    <col min="8195" max="8195" width="9" style="47"/>
    <col min="8196" max="8196" width="8.5" style="47" customWidth="1"/>
    <col min="8197" max="8197" width="9" style="47"/>
    <col min="8198" max="8198" width="9.5" style="47" customWidth="1"/>
    <col min="8199" max="8199" width="9" style="47"/>
    <col min="8200" max="8200" width="8.25" style="47" customWidth="1"/>
    <col min="8201" max="8448" width="9" style="47"/>
    <col min="8449" max="8449" width="26.5" style="47" customWidth="1"/>
    <col min="8450" max="8450" width="8.875" style="47" customWidth="1"/>
    <col min="8451" max="8451" width="9" style="47"/>
    <col min="8452" max="8452" width="8.5" style="47" customWidth="1"/>
    <col min="8453" max="8453" width="9" style="47"/>
    <col min="8454" max="8454" width="9.5" style="47" customWidth="1"/>
    <col min="8455" max="8455" width="9" style="47"/>
    <col min="8456" max="8456" width="8.25" style="47" customWidth="1"/>
    <col min="8457" max="8704" width="9" style="47"/>
    <col min="8705" max="8705" width="26.5" style="47" customWidth="1"/>
    <col min="8706" max="8706" width="8.875" style="47" customWidth="1"/>
    <col min="8707" max="8707" width="9" style="47"/>
    <col min="8708" max="8708" width="8.5" style="47" customWidth="1"/>
    <col min="8709" max="8709" width="9" style="47"/>
    <col min="8710" max="8710" width="9.5" style="47" customWidth="1"/>
    <col min="8711" max="8711" width="9" style="47"/>
    <col min="8712" max="8712" width="8.25" style="47" customWidth="1"/>
    <col min="8713" max="8960" width="9" style="47"/>
    <col min="8961" max="8961" width="26.5" style="47" customWidth="1"/>
    <col min="8962" max="8962" width="8.875" style="47" customWidth="1"/>
    <col min="8963" max="8963" width="9" style="47"/>
    <col min="8964" max="8964" width="8.5" style="47" customWidth="1"/>
    <col min="8965" max="8965" width="9" style="47"/>
    <col min="8966" max="8966" width="9.5" style="47" customWidth="1"/>
    <col min="8967" max="8967" width="9" style="47"/>
    <col min="8968" max="8968" width="8.25" style="47" customWidth="1"/>
    <col min="8969" max="9216" width="9" style="47"/>
    <col min="9217" max="9217" width="26.5" style="47" customWidth="1"/>
    <col min="9218" max="9218" width="8.875" style="47" customWidth="1"/>
    <col min="9219" max="9219" width="9" style="47"/>
    <col min="9220" max="9220" width="8.5" style="47" customWidth="1"/>
    <col min="9221" max="9221" width="9" style="47"/>
    <col min="9222" max="9222" width="9.5" style="47" customWidth="1"/>
    <col min="9223" max="9223" width="9" style="47"/>
    <col min="9224" max="9224" width="8.25" style="47" customWidth="1"/>
    <col min="9225" max="9472" width="9" style="47"/>
    <col min="9473" max="9473" width="26.5" style="47" customWidth="1"/>
    <col min="9474" max="9474" width="8.875" style="47" customWidth="1"/>
    <col min="9475" max="9475" width="9" style="47"/>
    <col min="9476" max="9476" width="8.5" style="47" customWidth="1"/>
    <col min="9477" max="9477" width="9" style="47"/>
    <col min="9478" max="9478" width="9.5" style="47" customWidth="1"/>
    <col min="9479" max="9479" width="9" style="47"/>
    <col min="9480" max="9480" width="8.25" style="47" customWidth="1"/>
    <col min="9481" max="9728" width="9" style="47"/>
    <col min="9729" max="9729" width="26.5" style="47" customWidth="1"/>
    <col min="9730" max="9730" width="8.875" style="47" customWidth="1"/>
    <col min="9731" max="9731" width="9" style="47"/>
    <col min="9732" max="9732" width="8.5" style="47" customWidth="1"/>
    <col min="9733" max="9733" width="9" style="47"/>
    <col min="9734" max="9734" width="9.5" style="47" customWidth="1"/>
    <col min="9735" max="9735" width="9" style="47"/>
    <col min="9736" max="9736" width="8.25" style="47" customWidth="1"/>
    <col min="9737" max="9984" width="9" style="47"/>
    <col min="9985" max="9985" width="26.5" style="47" customWidth="1"/>
    <col min="9986" max="9986" width="8.875" style="47" customWidth="1"/>
    <col min="9987" max="9987" width="9" style="47"/>
    <col min="9988" max="9988" width="8.5" style="47" customWidth="1"/>
    <col min="9989" max="9989" width="9" style="47"/>
    <col min="9990" max="9990" width="9.5" style="47" customWidth="1"/>
    <col min="9991" max="9991" width="9" style="47"/>
    <col min="9992" max="9992" width="8.25" style="47" customWidth="1"/>
    <col min="9993" max="10240" width="9" style="47"/>
    <col min="10241" max="10241" width="26.5" style="47" customWidth="1"/>
    <col min="10242" max="10242" width="8.875" style="47" customWidth="1"/>
    <col min="10243" max="10243" width="9" style="47"/>
    <col min="10244" max="10244" width="8.5" style="47" customWidth="1"/>
    <col min="10245" max="10245" width="9" style="47"/>
    <col min="10246" max="10246" width="9.5" style="47" customWidth="1"/>
    <col min="10247" max="10247" width="9" style="47"/>
    <col min="10248" max="10248" width="8.25" style="47" customWidth="1"/>
    <col min="10249" max="10496" width="9" style="47"/>
    <col min="10497" max="10497" width="26.5" style="47" customWidth="1"/>
    <col min="10498" max="10498" width="8.875" style="47" customWidth="1"/>
    <col min="10499" max="10499" width="9" style="47"/>
    <col min="10500" max="10500" width="8.5" style="47" customWidth="1"/>
    <col min="10501" max="10501" width="9" style="47"/>
    <col min="10502" max="10502" width="9.5" style="47" customWidth="1"/>
    <col min="10503" max="10503" width="9" style="47"/>
    <col min="10504" max="10504" width="8.25" style="47" customWidth="1"/>
    <col min="10505" max="10752" width="9" style="47"/>
    <col min="10753" max="10753" width="26.5" style="47" customWidth="1"/>
    <col min="10754" max="10754" width="8.875" style="47" customWidth="1"/>
    <col min="10755" max="10755" width="9" style="47"/>
    <col min="10756" max="10756" width="8.5" style="47" customWidth="1"/>
    <col min="10757" max="10757" width="9" style="47"/>
    <col min="10758" max="10758" width="9.5" style="47" customWidth="1"/>
    <col min="10759" max="10759" width="9" style="47"/>
    <col min="10760" max="10760" width="8.25" style="47" customWidth="1"/>
    <col min="10761" max="11008" width="9" style="47"/>
    <col min="11009" max="11009" width="26.5" style="47" customWidth="1"/>
    <col min="11010" max="11010" width="8.875" style="47" customWidth="1"/>
    <col min="11011" max="11011" width="9" style="47"/>
    <col min="11012" max="11012" width="8.5" style="47" customWidth="1"/>
    <col min="11013" max="11013" width="9" style="47"/>
    <col min="11014" max="11014" width="9.5" style="47" customWidth="1"/>
    <col min="11015" max="11015" width="9" style="47"/>
    <col min="11016" max="11016" width="8.25" style="47" customWidth="1"/>
    <col min="11017" max="11264" width="9" style="47"/>
    <col min="11265" max="11265" width="26.5" style="47" customWidth="1"/>
    <col min="11266" max="11266" width="8.875" style="47" customWidth="1"/>
    <col min="11267" max="11267" width="9" style="47"/>
    <col min="11268" max="11268" width="8.5" style="47" customWidth="1"/>
    <col min="11269" max="11269" width="9" style="47"/>
    <col min="11270" max="11270" width="9.5" style="47" customWidth="1"/>
    <col min="11271" max="11271" width="9" style="47"/>
    <col min="11272" max="11272" width="8.25" style="47" customWidth="1"/>
    <col min="11273" max="11520" width="9" style="47"/>
    <col min="11521" max="11521" width="26.5" style="47" customWidth="1"/>
    <col min="11522" max="11522" width="8.875" style="47" customWidth="1"/>
    <col min="11523" max="11523" width="9" style="47"/>
    <col min="11524" max="11524" width="8.5" style="47" customWidth="1"/>
    <col min="11525" max="11525" width="9" style="47"/>
    <col min="11526" max="11526" width="9.5" style="47" customWidth="1"/>
    <col min="11527" max="11527" width="9" style="47"/>
    <col min="11528" max="11528" width="8.25" style="47" customWidth="1"/>
    <col min="11529" max="11776" width="9" style="47"/>
    <col min="11777" max="11777" width="26.5" style="47" customWidth="1"/>
    <col min="11778" max="11778" width="8.875" style="47" customWidth="1"/>
    <col min="11779" max="11779" width="9" style="47"/>
    <col min="11780" max="11780" width="8.5" style="47" customWidth="1"/>
    <col min="11781" max="11781" width="9" style="47"/>
    <col min="11782" max="11782" width="9.5" style="47" customWidth="1"/>
    <col min="11783" max="11783" width="9" style="47"/>
    <col min="11784" max="11784" width="8.25" style="47" customWidth="1"/>
    <col min="11785" max="12032" width="9" style="47"/>
    <col min="12033" max="12033" width="26.5" style="47" customWidth="1"/>
    <col min="12034" max="12034" width="8.875" style="47" customWidth="1"/>
    <col min="12035" max="12035" width="9" style="47"/>
    <col min="12036" max="12036" width="8.5" style="47" customWidth="1"/>
    <col min="12037" max="12037" width="9" style="47"/>
    <col min="12038" max="12038" width="9.5" style="47" customWidth="1"/>
    <col min="12039" max="12039" width="9" style="47"/>
    <col min="12040" max="12040" width="8.25" style="47" customWidth="1"/>
    <col min="12041" max="12288" width="9" style="47"/>
    <col min="12289" max="12289" width="26.5" style="47" customWidth="1"/>
    <col min="12290" max="12290" width="8.875" style="47" customWidth="1"/>
    <col min="12291" max="12291" width="9" style="47"/>
    <col min="12292" max="12292" width="8.5" style="47" customWidth="1"/>
    <col min="12293" max="12293" width="9" style="47"/>
    <col min="12294" max="12294" width="9.5" style="47" customWidth="1"/>
    <col min="12295" max="12295" width="9" style="47"/>
    <col min="12296" max="12296" width="8.25" style="47" customWidth="1"/>
    <col min="12297" max="12544" width="9" style="47"/>
    <col min="12545" max="12545" width="26.5" style="47" customWidth="1"/>
    <col min="12546" max="12546" width="8.875" style="47" customWidth="1"/>
    <col min="12547" max="12547" width="9" style="47"/>
    <col min="12548" max="12548" width="8.5" style="47" customWidth="1"/>
    <col min="12549" max="12549" width="9" style="47"/>
    <col min="12550" max="12550" width="9.5" style="47" customWidth="1"/>
    <col min="12551" max="12551" width="9" style="47"/>
    <col min="12552" max="12552" width="8.25" style="47" customWidth="1"/>
    <col min="12553" max="12800" width="9" style="47"/>
    <col min="12801" max="12801" width="26.5" style="47" customWidth="1"/>
    <col min="12802" max="12802" width="8.875" style="47" customWidth="1"/>
    <col min="12803" max="12803" width="9" style="47"/>
    <col min="12804" max="12804" width="8.5" style="47" customWidth="1"/>
    <col min="12805" max="12805" width="9" style="47"/>
    <col min="12806" max="12806" width="9.5" style="47" customWidth="1"/>
    <col min="12807" max="12807" width="9" style="47"/>
    <col min="12808" max="12808" width="8.25" style="47" customWidth="1"/>
    <col min="12809" max="13056" width="9" style="47"/>
    <col min="13057" max="13057" width="26.5" style="47" customWidth="1"/>
    <col min="13058" max="13058" width="8.875" style="47" customWidth="1"/>
    <col min="13059" max="13059" width="9" style="47"/>
    <col min="13060" max="13060" width="8.5" style="47" customWidth="1"/>
    <col min="13061" max="13061" width="9" style="47"/>
    <col min="13062" max="13062" width="9.5" style="47" customWidth="1"/>
    <col min="13063" max="13063" width="9" style="47"/>
    <col min="13064" max="13064" width="8.25" style="47" customWidth="1"/>
    <col min="13065" max="13312" width="9" style="47"/>
    <col min="13313" max="13313" width="26.5" style="47" customWidth="1"/>
    <col min="13314" max="13314" width="8.875" style="47" customWidth="1"/>
    <col min="13315" max="13315" width="9" style="47"/>
    <col min="13316" max="13316" width="8.5" style="47" customWidth="1"/>
    <col min="13317" max="13317" width="9" style="47"/>
    <col min="13318" max="13318" width="9.5" style="47" customWidth="1"/>
    <col min="13319" max="13319" width="9" style="47"/>
    <col min="13320" max="13320" width="8.25" style="47" customWidth="1"/>
    <col min="13321" max="13568" width="9" style="47"/>
    <col min="13569" max="13569" width="26.5" style="47" customWidth="1"/>
    <col min="13570" max="13570" width="8.875" style="47" customWidth="1"/>
    <col min="13571" max="13571" width="9" style="47"/>
    <col min="13572" max="13572" width="8.5" style="47" customWidth="1"/>
    <col min="13573" max="13573" width="9" style="47"/>
    <col min="13574" max="13574" width="9.5" style="47" customWidth="1"/>
    <col min="13575" max="13575" width="9" style="47"/>
    <col min="13576" max="13576" width="8.25" style="47" customWidth="1"/>
    <col min="13577" max="13824" width="9" style="47"/>
    <col min="13825" max="13825" width="26.5" style="47" customWidth="1"/>
    <col min="13826" max="13826" width="8.875" style="47" customWidth="1"/>
    <col min="13827" max="13827" width="9" style="47"/>
    <col min="13828" max="13828" width="8.5" style="47" customWidth="1"/>
    <col min="13829" max="13829" width="9" style="47"/>
    <col min="13830" max="13830" width="9.5" style="47" customWidth="1"/>
    <col min="13831" max="13831" width="9" style="47"/>
    <col min="13832" max="13832" width="8.25" style="47" customWidth="1"/>
    <col min="13833" max="14080" width="9" style="47"/>
    <col min="14081" max="14081" width="26.5" style="47" customWidth="1"/>
    <col min="14082" max="14082" width="8.875" style="47" customWidth="1"/>
    <col min="14083" max="14083" width="9" style="47"/>
    <col min="14084" max="14084" width="8.5" style="47" customWidth="1"/>
    <col min="14085" max="14085" width="9" style="47"/>
    <col min="14086" max="14086" width="9.5" style="47" customWidth="1"/>
    <col min="14087" max="14087" width="9" style="47"/>
    <col min="14088" max="14088" width="8.25" style="47" customWidth="1"/>
    <col min="14089" max="14336" width="9" style="47"/>
    <col min="14337" max="14337" width="26.5" style="47" customWidth="1"/>
    <col min="14338" max="14338" width="8.875" style="47" customWidth="1"/>
    <col min="14339" max="14339" width="9" style="47"/>
    <col min="14340" max="14340" width="8.5" style="47" customWidth="1"/>
    <col min="14341" max="14341" width="9" style="47"/>
    <col min="14342" max="14342" width="9.5" style="47" customWidth="1"/>
    <col min="14343" max="14343" width="9" style="47"/>
    <col min="14344" max="14344" width="8.25" style="47" customWidth="1"/>
    <col min="14345" max="14592" width="9" style="47"/>
    <col min="14593" max="14593" width="26.5" style="47" customWidth="1"/>
    <col min="14594" max="14594" width="8.875" style="47" customWidth="1"/>
    <col min="14595" max="14595" width="9" style="47"/>
    <col min="14596" max="14596" width="8.5" style="47" customWidth="1"/>
    <col min="14597" max="14597" width="9" style="47"/>
    <col min="14598" max="14598" width="9.5" style="47" customWidth="1"/>
    <col min="14599" max="14599" width="9" style="47"/>
    <col min="14600" max="14600" width="8.25" style="47" customWidth="1"/>
    <col min="14601" max="14848" width="9" style="47"/>
    <col min="14849" max="14849" width="26.5" style="47" customWidth="1"/>
    <col min="14850" max="14850" width="8.875" style="47" customWidth="1"/>
    <col min="14851" max="14851" width="9" style="47"/>
    <col min="14852" max="14852" width="8.5" style="47" customWidth="1"/>
    <col min="14853" max="14853" width="9" style="47"/>
    <col min="14854" max="14854" width="9.5" style="47" customWidth="1"/>
    <col min="14855" max="14855" width="9" style="47"/>
    <col min="14856" max="14856" width="8.25" style="47" customWidth="1"/>
    <col min="14857" max="15104" width="9" style="47"/>
    <col min="15105" max="15105" width="26.5" style="47" customWidth="1"/>
    <col min="15106" max="15106" width="8.875" style="47" customWidth="1"/>
    <col min="15107" max="15107" width="9" style="47"/>
    <col min="15108" max="15108" width="8.5" style="47" customWidth="1"/>
    <col min="15109" max="15109" width="9" style="47"/>
    <col min="15110" max="15110" width="9.5" style="47" customWidth="1"/>
    <col min="15111" max="15111" width="9" style="47"/>
    <col min="15112" max="15112" width="8.25" style="47" customWidth="1"/>
    <col min="15113" max="15360" width="9" style="47"/>
    <col min="15361" max="15361" width="26.5" style="47" customWidth="1"/>
    <col min="15362" max="15362" width="8.875" style="47" customWidth="1"/>
    <col min="15363" max="15363" width="9" style="47"/>
    <col min="15364" max="15364" width="8.5" style="47" customWidth="1"/>
    <col min="15365" max="15365" width="9" style="47"/>
    <col min="15366" max="15366" width="9.5" style="47" customWidth="1"/>
    <col min="15367" max="15367" width="9" style="47"/>
    <col min="15368" max="15368" width="8.25" style="47" customWidth="1"/>
    <col min="15369" max="15616" width="9" style="47"/>
    <col min="15617" max="15617" width="26.5" style="47" customWidth="1"/>
    <col min="15618" max="15618" width="8.875" style="47" customWidth="1"/>
    <col min="15619" max="15619" width="9" style="47"/>
    <col min="15620" max="15620" width="8.5" style="47" customWidth="1"/>
    <col min="15621" max="15621" width="9" style="47"/>
    <col min="15622" max="15622" width="9.5" style="47" customWidth="1"/>
    <col min="15623" max="15623" width="9" style="47"/>
    <col min="15624" max="15624" width="8.25" style="47" customWidth="1"/>
    <col min="15625" max="15872" width="9" style="47"/>
    <col min="15873" max="15873" width="26.5" style="47" customWidth="1"/>
    <col min="15874" max="15874" width="8.875" style="47" customWidth="1"/>
    <col min="15875" max="15875" width="9" style="47"/>
    <col min="15876" max="15876" width="8.5" style="47" customWidth="1"/>
    <col min="15877" max="15877" width="9" style="47"/>
    <col min="15878" max="15878" width="9.5" style="47" customWidth="1"/>
    <col min="15879" max="15879" width="9" style="47"/>
    <col min="15880" max="15880" width="8.25" style="47" customWidth="1"/>
    <col min="15881" max="16128" width="9" style="47"/>
    <col min="16129" max="16129" width="26.5" style="47" customWidth="1"/>
    <col min="16130" max="16130" width="8.875" style="47" customWidth="1"/>
    <col min="16131" max="16131" width="9" style="47"/>
    <col min="16132" max="16132" width="8.5" style="47" customWidth="1"/>
    <col min="16133" max="16133" width="9" style="47"/>
    <col min="16134" max="16134" width="9.5" style="47" customWidth="1"/>
    <col min="16135" max="16135" width="9" style="47"/>
    <col min="16136" max="16136" width="8.25" style="47" customWidth="1"/>
    <col min="16137" max="16384" width="9" style="47"/>
  </cols>
  <sheetData>
    <row r="1" spans="1:8" ht="38.25" customHeight="1" x14ac:dyDescent="0.15">
      <c r="A1" s="179" t="s">
        <v>658</v>
      </c>
      <c r="B1" s="179"/>
      <c r="C1" s="179"/>
      <c r="D1" s="179"/>
      <c r="E1" s="179"/>
      <c r="F1" s="179"/>
      <c r="G1" s="179"/>
      <c r="H1" s="179"/>
    </row>
    <row r="2" spans="1:8" ht="16.5" customHeight="1" x14ac:dyDescent="0.15">
      <c r="G2" s="180" t="s">
        <v>1</v>
      </c>
      <c r="H2" s="180"/>
    </row>
    <row r="3" spans="1:8" ht="33.75" customHeight="1" x14ac:dyDescent="0.15">
      <c r="A3" s="56" t="s">
        <v>2</v>
      </c>
      <c r="B3" s="57" t="s">
        <v>659</v>
      </c>
      <c r="C3" s="57" t="s">
        <v>6</v>
      </c>
      <c r="D3" s="57" t="s">
        <v>660</v>
      </c>
      <c r="E3" s="57" t="s">
        <v>661</v>
      </c>
      <c r="F3" s="57" t="s">
        <v>662</v>
      </c>
      <c r="G3" s="57" t="s">
        <v>79</v>
      </c>
      <c r="H3" s="57" t="s">
        <v>663</v>
      </c>
    </row>
    <row r="4" spans="1:8" ht="22.5" customHeight="1" x14ac:dyDescent="0.15">
      <c r="A4" s="57" t="s">
        <v>664</v>
      </c>
      <c r="B4" s="58">
        <f>B5+B7+B10+B19+B26+B28</f>
        <v>102100</v>
      </c>
      <c r="C4" s="58">
        <f>C5+C7+C10+C19+C26+C28</f>
        <v>84750</v>
      </c>
      <c r="D4" s="59">
        <f>C4/B4</f>
        <v>0.8300685602350637</v>
      </c>
      <c r="E4" s="58">
        <v>70328</v>
      </c>
      <c r="F4" s="58">
        <f>C4-E4</f>
        <v>14422</v>
      </c>
      <c r="G4" s="59">
        <f>F4/E4</f>
        <v>0.20506768285746788</v>
      </c>
      <c r="H4" s="58">
        <f>H5+H7+H10+H19+H26+H28</f>
        <v>3114</v>
      </c>
    </row>
    <row r="5" spans="1:8" ht="22.5" customHeight="1" x14ac:dyDescent="0.15">
      <c r="A5" s="60" t="s">
        <v>665</v>
      </c>
      <c r="B5" s="58">
        <v>69</v>
      </c>
      <c r="C5" s="58">
        <v>69</v>
      </c>
      <c r="D5" s="59">
        <f t="shared" ref="D5:D31" si="0">C5/B5</f>
        <v>1</v>
      </c>
      <c r="E5" s="58">
        <v>22</v>
      </c>
      <c r="F5" s="58">
        <f t="shared" ref="F5:F31" si="1">C5-E5</f>
        <v>47</v>
      </c>
      <c r="G5" s="59">
        <f t="shared" ref="G5:G31" si="2">F5/E5</f>
        <v>2.1363636363636362</v>
      </c>
      <c r="H5" s="58"/>
    </row>
    <row r="6" spans="1:8" ht="22.5" customHeight="1" x14ac:dyDescent="0.15">
      <c r="A6" s="61" t="s">
        <v>666</v>
      </c>
      <c r="B6" s="58">
        <v>69</v>
      </c>
      <c r="C6" s="58">
        <v>69</v>
      </c>
      <c r="D6" s="59">
        <f t="shared" si="0"/>
        <v>1</v>
      </c>
      <c r="E6" s="58">
        <v>22</v>
      </c>
      <c r="F6" s="58">
        <f t="shared" si="1"/>
        <v>47</v>
      </c>
      <c r="G6" s="59">
        <f t="shared" si="2"/>
        <v>2.1363636363636362</v>
      </c>
      <c r="H6" s="58"/>
    </row>
    <row r="7" spans="1:8" ht="22.5" customHeight="1" x14ac:dyDescent="0.15">
      <c r="A7" s="60" t="s">
        <v>667</v>
      </c>
      <c r="B7" s="58">
        <v>9054</v>
      </c>
      <c r="C7" s="58">
        <v>9054</v>
      </c>
      <c r="D7" s="59">
        <f t="shared" si="0"/>
        <v>1</v>
      </c>
      <c r="E7" s="58">
        <v>4268</v>
      </c>
      <c r="F7" s="58">
        <f t="shared" si="1"/>
        <v>4786</v>
      </c>
      <c r="G7" s="59">
        <f t="shared" si="2"/>
        <v>1.1213683223992503</v>
      </c>
      <c r="H7" s="58"/>
    </row>
    <row r="8" spans="1:8" ht="22.5" customHeight="1" x14ac:dyDescent="0.15">
      <c r="A8" s="62" t="s">
        <v>668</v>
      </c>
      <c r="B8" s="58">
        <v>8962</v>
      </c>
      <c r="C8" s="58">
        <v>8962</v>
      </c>
      <c r="D8" s="59">
        <f t="shared" si="0"/>
        <v>1</v>
      </c>
      <c r="E8" s="58">
        <v>4096</v>
      </c>
      <c r="F8" s="58">
        <f t="shared" si="1"/>
        <v>4866</v>
      </c>
      <c r="G8" s="59">
        <f t="shared" si="2"/>
        <v>1.18798828125</v>
      </c>
      <c r="H8" s="58"/>
    </row>
    <row r="9" spans="1:8" ht="22.5" customHeight="1" x14ac:dyDescent="0.15">
      <c r="A9" s="61" t="s">
        <v>669</v>
      </c>
      <c r="B9" s="58">
        <v>92</v>
      </c>
      <c r="C9" s="58">
        <v>92</v>
      </c>
      <c r="D9" s="59">
        <f t="shared" si="0"/>
        <v>1</v>
      </c>
      <c r="E9" s="58">
        <v>172</v>
      </c>
      <c r="F9" s="58">
        <f t="shared" si="1"/>
        <v>-80</v>
      </c>
      <c r="G9" s="59">
        <f t="shared" si="2"/>
        <v>-0.46511627906976744</v>
      </c>
      <c r="H9" s="58"/>
    </row>
    <row r="10" spans="1:8" ht="22.5" customHeight="1" x14ac:dyDescent="0.15">
      <c r="A10" s="60" t="s">
        <v>670</v>
      </c>
      <c r="B10" s="58">
        <v>87925</v>
      </c>
      <c r="C10" s="58">
        <v>70575</v>
      </c>
      <c r="D10" s="59">
        <f t="shared" si="0"/>
        <v>0.80267273244242254</v>
      </c>
      <c r="E10" s="58">
        <v>62028</v>
      </c>
      <c r="F10" s="58">
        <f t="shared" si="1"/>
        <v>8547</v>
      </c>
      <c r="G10" s="59">
        <f t="shared" si="2"/>
        <v>0.1377926097891275</v>
      </c>
      <c r="H10" s="58">
        <v>3113</v>
      </c>
    </row>
    <row r="11" spans="1:8" ht="22.5" customHeight="1" x14ac:dyDescent="0.15">
      <c r="A11" s="61" t="s">
        <v>671</v>
      </c>
      <c r="B11" s="58">
        <v>66799</v>
      </c>
      <c r="C11" s="58">
        <v>66799</v>
      </c>
      <c r="D11" s="59">
        <f t="shared" si="0"/>
        <v>1</v>
      </c>
      <c r="E11" s="58">
        <v>59741</v>
      </c>
      <c r="F11" s="58">
        <f t="shared" si="1"/>
        <v>7058</v>
      </c>
      <c r="G11" s="59">
        <f t="shared" si="2"/>
        <v>0.11814331865887749</v>
      </c>
      <c r="H11" s="58"/>
    </row>
    <row r="12" spans="1:8" ht="22.5" customHeight="1" x14ac:dyDescent="0.15">
      <c r="A12" s="61" t="s">
        <v>672</v>
      </c>
      <c r="B12" s="58">
        <v>835</v>
      </c>
      <c r="C12" s="58">
        <v>835</v>
      </c>
      <c r="D12" s="59">
        <f t="shared" si="0"/>
        <v>1</v>
      </c>
      <c r="E12" s="58">
        <v>1319</v>
      </c>
      <c r="F12" s="58">
        <f t="shared" si="1"/>
        <v>-484</v>
      </c>
      <c r="G12" s="59">
        <f t="shared" si="2"/>
        <v>-0.36694465504169826</v>
      </c>
      <c r="H12" s="58"/>
    </row>
    <row r="13" spans="1:8" ht="22.5" customHeight="1" x14ac:dyDescent="0.15">
      <c r="A13" s="61" t="s">
        <v>673</v>
      </c>
      <c r="B13" s="58"/>
      <c r="C13" s="58"/>
      <c r="D13" s="59"/>
      <c r="E13" s="58"/>
      <c r="F13" s="58">
        <f t="shared" si="1"/>
        <v>0</v>
      </c>
      <c r="G13" s="59"/>
      <c r="H13" s="58"/>
    </row>
    <row r="14" spans="1:8" ht="22.5" customHeight="1" x14ac:dyDescent="0.15">
      <c r="A14" s="61" t="s">
        <v>674</v>
      </c>
      <c r="B14" s="58">
        <v>3076</v>
      </c>
      <c r="C14" s="58"/>
      <c r="D14" s="59">
        <f t="shared" si="0"/>
        <v>0</v>
      </c>
      <c r="E14" s="58">
        <v>62</v>
      </c>
      <c r="F14" s="58">
        <f t="shared" si="1"/>
        <v>-62</v>
      </c>
      <c r="G14" s="59">
        <f t="shared" si="2"/>
        <v>-1</v>
      </c>
      <c r="H14" s="58">
        <v>3076</v>
      </c>
    </row>
    <row r="15" spans="1:8" ht="22.5" customHeight="1" x14ac:dyDescent="0.15">
      <c r="A15" s="62" t="s">
        <v>675</v>
      </c>
      <c r="B15" s="58"/>
      <c r="C15" s="58"/>
      <c r="D15" s="59"/>
      <c r="E15" s="58">
        <v>583</v>
      </c>
      <c r="F15" s="58">
        <f t="shared" si="1"/>
        <v>-583</v>
      </c>
      <c r="G15" s="59">
        <f t="shared" si="2"/>
        <v>-1</v>
      </c>
      <c r="H15" s="58"/>
    </row>
    <row r="16" spans="1:8" ht="22.5" customHeight="1" x14ac:dyDescent="0.15">
      <c r="A16" s="61" t="s">
        <v>676</v>
      </c>
      <c r="B16" s="58">
        <v>1098</v>
      </c>
      <c r="C16" s="58">
        <v>1098</v>
      </c>
      <c r="D16" s="59">
        <f t="shared" si="0"/>
        <v>1</v>
      </c>
      <c r="E16" s="58">
        <v>323</v>
      </c>
      <c r="F16" s="58">
        <f t="shared" si="1"/>
        <v>775</v>
      </c>
      <c r="G16" s="59">
        <f t="shared" si="2"/>
        <v>2.3993808049535605</v>
      </c>
      <c r="H16" s="58"/>
    </row>
    <row r="17" spans="1:8" ht="22.5" customHeight="1" x14ac:dyDescent="0.15">
      <c r="A17" s="61" t="s">
        <v>677</v>
      </c>
      <c r="B17" s="58">
        <v>1854</v>
      </c>
      <c r="C17" s="58">
        <v>1827</v>
      </c>
      <c r="D17" s="59">
        <f t="shared" si="0"/>
        <v>0.9854368932038835</v>
      </c>
      <c r="E17" s="58"/>
      <c r="F17" s="58">
        <f t="shared" si="1"/>
        <v>1827</v>
      </c>
      <c r="G17" s="59"/>
      <c r="H17" s="58">
        <v>27</v>
      </c>
    </row>
    <row r="18" spans="1:8" ht="22.5" customHeight="1" x14ac:dyDescent="0.15">
      <c r="A18" s="61" t="s">
        <v>678</v>
      </c>
      <c r="B18" s="58">
        <v>16</v>
      </c>
      <c r="C18" s="58">
        <v>16</v>
      </c>
      <c r="D18" s="59">
        <f t="shared" si="0"/>
        <v>1</v>
      </c>
      <c r="E18" s="58"/>
      <c r="F18" s="58">
        <f t="shared" si="1"/>
        <v>16</v>
      </c>
      <c r="G18" s="59"/>
      <c r="H18" s="58"/>
    </row>
    <row r="19" spans="1:8" ht="22.5" customHeight="1" x14ac:dyDescent="0.15">
      <c r="A19" s="60" t="s">
        <v>679</v>
      </c>
      <c r="B19" s="58">
        <v>1037</v>
      </c>
      <c r="C19" s="58">
        <v>1037</v>
      </c>
      <c r="D19" s="59">
        <f t="shared" si="0"/>
        <v>1</v>
      </c>
      <c r="E19" s="58">
        <v>178</v>
      </c>
      <c r="F19" s="58">
        <f t="shared" si="1"/>
        <v>859</v>
      </c>
      <c r="G19" s="59">
        <f t="shared" si="2"/>
        <v>4.8258426966292136</v>
      </c>
      <c r="H19" s="58"/>
    </row>
    <row r="20" spans="1:8" ht="22.5" customHeight="1" x14ac:dyDescent="0.15">
      <c r="A20" s="61" t="s">
        <v>680</v>
      </c>
      <c r="B20" s="58"/>
      <c r="C20" s="58"/>
      <c r="D20" s="59"/>
      <c r="E20" s="58">
        <v>50</v>
      </c>
      <c r="F20" s="58">
        <f t="shared" si="1"/>
        <v>-50</v>
      </c>
      <c r="G20" s="59">
        <f t="shared" si="2"/>
        <v>-1</v>
      </c>
      <c r="H20" s="58"/>
    </row>
    <row r="21" spans="1:8" ht="22.5" customHeight="1" x14ac:dyDescent="0.15">
      <c r="A21" s="61" t="s">
        <v>681</v>
      </c>
      <c r="B21" s="58">
        <v>1037</v>
      </c>
      <c r="C21" s="58">
        <v>1037</v>
      </c>
      <c r="D21" s="59">
        <f t="shared" si="0"/>
        <v>1</v>
      </c>
      <c r="E21" s="58">
        <v>128</v>
      </c>
      <c r="F21" s="58">
        <f t="shared" si="1"/>
        <v>909</v>
      </c>
      <c r="G21" s="59">
        <f t="shared" si="2"/>
        <v>7.1015625</v>
      </c>
      <c r="H21" s="58"/>
    </row>
    <row r="22" spans="1:8" ht="22.5" customHeight="1" x14ac:dyDescent="0.15">
      <c r="A22" s="61" t="s">
        <v>682</v>
      </c>
      <c r="B22" s="58"/>
      <c r="C22" s="58"/>
      <c r="D22" s="59"/>
      <c r="E22" s="58"/>
      <c r="F22" s="58">
        <f t="shared" si="1"/>
        <v>0</v>
      </c>
      <c r="G22" s="59"/>
      <c r="H22" s="58"/>
    </row>
    <row r="23" spans="1:8" ht="22.5" customHeight="1" x14ac:dyDescent="0.15">
      <c r="A23" s="60" t="s">
        <v>683</v>
      </c>
      <c r="B23" s="58"/>
      <c r="C23" s="58"/>
      <c r="D23" s="59"/>
      <c r="E23" s="58">
        <v>40</v>
      </c>
      <c r="F23" s="58">
        <f t="shared" si="1"/>
        <v>-40</v>
      </c>
      <c r="G23" s="59">
        <f t="shared" si="2"/>
        <v>-1</v>
      </c>
      <c r="H23" s="58"/>
    </row>
    <row r="24" spans="1:8" ht="22.5" customHeight="1" x14ac:dyDescent="0.15">
      <c r="A24" s="61" t="s">
        <v>684</v>
      </c>
      <c r="B24" s="58"/>
      <c r="C24" s="58"/>
      <c r="D24" s="59"/>
      <c r="E24" s="58"/>
      <c r="F24" s="58">
        <f t="shared" si="1"/>
        <v>0</v>
      </c>
      <c r="G24" s="59"/>
      <c r="H24" s="58"/>
    </row>
    <row r="25" spans="1:8" ht="22.5" customHeight="1" x14ac:dyDescent="0.15">
      <c r="A25" s="61" t="s">
        <v>685</v>
      </c>
      <c r="B25" s="58"/>
      <c r="C25" s="58"/>
      <c r="D25" s="59"/>
      <c r="E25" s="58">
        <v>40</v>
      </c>
      <c r="F25" s="58">
        <f t="shared" si="1"/>
        <v>-40</v>
      </c>
      <c r="G25" s="59">
        <f t="shared" si="2"/>
        <v>-1</v>
      </c>
      <c r="H25" s="58"/>
    </row>
    <row r="26" spans="1:8" ht="22.5" customHeight="1" x14ac:dyDescent="0.15">
      <c r="A26" s="60" t="s">
        <v>686</v>
      </c>
      <c r="B26" s="58">
        <v>22</v>
      </c>
      <c r="C26" s="58">
        <v>22</v>
      </c>
      <c r="D26" s="59">
        <f t="shared" si="0"/>
        <v>1</v>
      </c>
      <c r="E26" s="58"/>
      <c r="F26" s="58">
        <f t="shared" si="1"/>
        <v>22</v>
      </c>
      <c r="G26" s="59"/>
      <c r="H26" s="58"/>
    </row>
    <row r="27" spans="1:8" ht="22.5" customHeight="1" x14ac:dyDescent="0.15">
      <c r="A27" s="61" t="s">
        <v>687</v>
      </c>
      <c r="B27" s="58">
        <v>22</v>
      </c>
      <c r="C27" s="58">
        <v>22</v>
      </c>
      <c r="D27" s="59">
        <f t="shared" si="0"/>
        <v>1</v>
      </c>
      <c r="E27" s="58"/>
      <c r="F27" s="58">
        <f t="shared" si="1"/>
        <v>22</v>
      </c>
      <c r="G27" s="59"/>
      <c r="H27" s="58"/>
    </row>
    <row r="28" spans="1:8" ht="22.5" customHeight="1" x14ac:dyDescent="0.15">
      <c r="A28" s="60" t="s">
        <v>688</v>
      </c>
      <c r="B28" s="58">
        <v>3993</v>
      </c>
      <c r="C28" s="58">
        <v>3993</v>
      </c>
      <c r="D28" s="59">
        <f t="shared" si="0"/>
        <v>1</v>
      </c>
      <c r="E28" s="58">
        <v>3792</v>
      </c>
      <c r="F28" s="58">
        <f t="shared" si="1"/>
        <v>201</v>
      </c>
      <c r="G28" s="59">
        <f t="shared" si="2"/>
        <v>5.3006329113924049E-2</v>
      </c>
      <c r="H28" s="58">
        <v>1</v>
      </c>
    </row>
    <row r="29" spans="1:8" ht="22.5" customHeight="1" x14ac:dyDescent="0.15">
      <c r="A29" s="62" t="s">
        <v>689</v>
      </c>
      <c r="B29" s="58">
        <v>6</v>
      </c>
      <c r="C29" s="58">
        <v>5</v>
      </c>
      <c r="D29" s="59">
        <f t="shared" si="0"/>
        <v>0.83333333333333337</v>
      </c>
      <c r="E29" s="58">
        <v>9</v>
      </c>
      <c r="F29" s="58">
        <f t="shared" si="1"/>
        <v>-4</v>
      </c>
      <c r="G29" s="59">
        <f t="shared" si="2"/>
        <v>-0.44444444444444442</v>
      </c>
      <c r="H29" s="58">
        <v>1</v>
      </c>
    </row>
    <row r="30" spans="1:8" ht="22.5" customHeight="1" x14ac:dyDescent="0.15">
      <c r="A30" s="63" t="s">
        <v>690</v>
      </c>
      <c r="B30" s="58">
        <v>3882</v>
      </c>
      <c r="C30" s="58">
        <v>3882</v>
      </c>
      <c r="D30" s="59">
        <f t="shared" si="0"/>
        <v>1</v>
      </c>
      <c r="E30" s="58">
        <v>2463</v>
      </c>
      <c r="F30" s="58">
        <f t="shared" si="1"/>
        <v>1419</v>
      </c>
      <c r="G30" s="59">
        <f t="shared" si="2"/>
        <v>0.57612667478684532</v>
      </c>
      <c r="H30" s="58"/>
    </row>
    <row r="31" spans="1:8" ht="22.5" customHeight="1" x14ac:dyDescent="0.15">
      <c r="A31" s="61" t="s">
        <v>691</v>
      </c>
      <c r="B31" s="58">
        <v>106</v>
      </c>
      <c r="C31" s="58">
        <v>106</v>
      </c>
      <c r="D31" s="59">
        <f t="shared" si="0"/>
        <v>1</v>
      </c>
      <c r="E31" s="58">
        <v>1320</v>
      </c>
      <c r="F31" s="58">
        <f t="shared" si="1"/>
        <v>-1214</v>
      </c>
      <c r="G31" s="59">
        <f t="shared" si="2"/>
        <v>-0.91969696969696968</v>
      </c>
      <c r="H31" s="58"/>
    </row>
  </sheetData>
  <mergeCells count="2">
    <mergeCell ref="A1:H1"/>
    <mergeCell ref="G2:H2"/>
  </mergeCells>
  <phoneticPr fontId="29" type="noConversion"/>
  <pageMargins left="0.70763888888888904" right="0.70763888888888904" top="0.74791666666666701" bottom="0.74791666666666701" header="0.31388888888888899" footer="0.31388888888888899"/>
  <pageSetup paperSize="9" firstPageNumber="30" orientation="portrait" useFirstPageNumber="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D1"/>
    </sheetView>
  </sheetViews>
  <sheetFormatPr defaultColWidth="9" defaultRowHeight="13.5" x14ac:dyDescent="0.15"/>
  <cols>
    <col min="1" max="1" width="23.125" style="47" customWidth="1"/>
    <col min="2" max="2" width="16.875" style="47" customWidth="1"/>
    <col min="3" max="3" width="28" style="47" customWidth="1"/>
    <col min="4" max="4" width="20.375" style="47" customWidth="1"/>
    <col min="5" max="256" width="9" style="47"/>
    <col min="257" max="257" width="28.25" style="47" customWidth="1"/>
    <col min="258" max="258" width="25.875" style="47" customWidth="1"/>
    <col min="259" max="259" width="33.125" style="47" customWidth="1"/>
    <col min="260" max="260" width="29.375" style="47" customWidth="1"/>
    <col min="261" max="512" width="9" style="47"/>
    <col min="513" max="513" width="28.25" style="47" customWidth="1"/>
    <col min="514" max="514" width="25.875" style="47" customWidth="1"/>
    <col min="515" max="515" width="33.125" style="47" customWidth="1"/>
    <col min="516" max="516" width="29.375" style="47" customWidth="1"/>
    <col min="517" max="768" width="9" style="47"/>
    <col min="769" max="769" width="28.25" style="47" customWidth="1"/>
    <col min="770" max="770" width="25.875" style="47" customWidth="1"/>
    <col min="771" max="771" width="33.125" style="47" customWidth="1"/>
    <col min="772" max="772" width="29.375" style="47" customWidth="1"/>
    <col min="773" max="1024" width="9" style="47"/>
    <col min="1025" max="1025" width="28.25" style="47" customWidth="1"/>
    <col min="1026" max="1026" width="25.875" style="47" customWidth="1"/>
    <col min="1027" max="1027" width="33.125" style="47" customWidth="1"/>
    <col min="1028" max="1028" width="29.375" style="47" customWidth="1"/>
    <col min="1029" max="1280" width="9" style="47"/>
    <col min="1281" max="1281" width="28.25" style="47" customWidth="1"/>
    <col min="1282" max="1282" width="25.875" style="47" customWidth="1"/>
    <col min="1283" max="1283" width="33.125" style="47" customWidth="1"/>
    <col min="1284" max="1284" width="29.375" style="47" customWidth="1"/>
    <col min="1285" max="1536" width="9" style="47"/>
    <col min="1537" max="1537" width="28.25" style="47" customWidth="1"/>
    <col min="1538" max="1538" width="25.875" style="47" customWidth="1"/>
    <col min="1539" max="1539" width="33.125" style="47" customWidth="1"/>
    <col min="1540" max="1540" width="29.375" style="47" customWidth="1"/>
    <col min="1541" max="1792" width="9" style="47"/>
    <col min="1793" max="1793" width="28.25" style="47" customWidth="1"/>
    <col min="1794" max="1794" width="25.875" style="47" customWidth="1"/>
    <col min="1795" max="1795" width="33.125" style="47" customWidth="1"/>
    <col min="1796" max="1796" width="29.375" style="47" customWidth="1"/>
    <col min="1797" max="2048" width="9" style="47"/>
    <col min="2049" max="2049" width="28.25" style="47" customWidth="1"/>
    <col min="2050" max="2050" width="25.875" style="47" customWidth="1"/>
    <col min="2051" max="2051" width="33.125" style="47" customWidth="1"/>
    <col min="2052" max="2052" width="29.375" style="47" customWidth="1"/>
    <col min="2053" max="2304" width="9" style="47"/>
    <col min="2305" max="2305" width="28.25" style="47" customWidth="1"/>
    <col min="2306" max="2306" width="25.875" style="47" customWidth="1"/>
    <col min="2307" max="2307" width="33.125" style="47" customWidth="1"/>
    <col min="2308" max="2308" width="29.375" style="47" customWidth="1"/>
    <col min="2309" max="2560" width="9" style="47"/>
    <col min="2561" max="2561" width="28.25" style="47" customWidth="1"/>
    <col min="2562" max="2562" width="25.875" style="47" customWidth="1"/>
    <col min="2563" max="2563" width="33.125" style="47" customWidth="1"/>
    <col min="2564" max="2564" width="29.375" style="47" customWidth="1"/>
    <col min="2565" max="2816" width="9" style="47"/>
    <col min="2817" max="2817" width="28.25" style="47" customWidth="1"/>
    <col min="2818" max="2818" width="25.875" style="47" customWidth="1"/>
    <col min="2819" max="2819" width="33.125" style="47" customWidth="1"/>
    <col min="2820" max="2820" width="29.375" style="47" customWidth="1"/>
    <col min="2821" max="3072" width="9" style="47"/>
    <col min="3073" max="3073" width="28.25" style="47" customWidth="1"/>
    <col min="3074" max="3074" width="25.875" style="47" customWidth="1"/>
    <col min="3075" max="3075" width="33.125" style="47" customWidth="1"/>
    <col min="3076" max="3076" width="29.375" style="47" customWidth="1"/>
    <col min="3077" max="3328" width="9" style="47"/>
    <col min="3329" max="3329" width="28.25" style="47" customWidth="1"/>
    <col min="3330" max="3330" width="25.875" style="47" customWidth="1"/>
    <col min="3331" max="3331" width="33.125" style="47" customWidth="1"/>
    <col min="3332" max="3332" width="29.375" style="47" customWidth="1"/>
    <col min="3333" max="3584" width="9" style="47"/>
    <col min="3585" max="3585" width="28.25" style="47" customWidth="1"/>
    <col min="3586" max="3586" width="25.875" style="47" customWidth="1"/>
    <col min="3587" max="3587" width="33.125" style="47" customWidth="1"/>
    <col min="3588" max="3588" width="29.375" style="47" customWidth="1"/>
    <col min="3589" max="3840" width="9" style="47"/>
    <col min="3841" max="3841" width="28.25" style="47" customWidth="1"/>
    <col min="3842" max="3842" width="25.875" style="47" customWidth="1"/>
    <col min="3843" max="3843" width="33.125" style="47" customWidth="1"/>
    <col min="3844" max="3844" width="29.375" style="47" customWidth="1"/>
    <col min="3845" max="4096" width="9" style="47"/>
    <col min="4097" max="4097" width="28.25" style="47" customWidth="1"/>
    <col min="4098" max="4098" width="25.875" style="47" customWidth="1"/>
    <col min="4099" max="4099" width="33.125" style="47" customWidth="1"/>
    <col min="4100" max="4100" width="29.375" style="47" customWidth="1"/>
    <col min="4101" max="4352" width="9" style="47"/>
    <col min="4353" max="4353" width="28.25" style="47" customWidth="1"/>
    <col min="4354" max="4354" width="25.875" style="47" customWidth="1"/>
    <col min="4355" max="4355" width="33.125" style="47" customWidth="1"/>
    <col min="4356" max="4356" width="29.375" style="47" customWidth="1"/>
    <col min="4357" max="4608" width="9" style="47"/>
    <col min="4609" max="4609" width="28.25" style="47" customWidth="1"/>
    <col min="4610" max="4610" width="25.875" style="47" customWidth="1"/>
    <col min="4611" max="4611" width="33.125" style="47" customWidth="1"/>
    <col min="4612" max="4612" width="29.375" style="47" customWidth="1"/>
    <col min="4613" max="4864" width="9" style="47"/>
    <col min="4865" max="4865" width="28.25" style="47" customWidth="1"/>
    <col min="4866" max="4866" width="25.875" style="47" customWidth="1"/>
    <col min="4867" max="4867" width="33.125" style="47" customWidth="1"/>
    <col min="4868" max="4868" width="29.375" style="47" customWidth="1"/>
    <col min="4869" max="5120" width="9" style="47"/>
    <col min="5121" max="5121" width="28.25" style="47" customWidth="1"/>
    <col min="5122" max="5122" width="25.875" style="47" customWidth="1"/>
    <col min="5123" max="5123" width="33.125" style="47" customWidth="1"/>
    <col min="5124" max="5124" width="29.375" style="47" customWidth="1"/>
    <col min="5125" max="5376" width="9" style="47"/>
    <col min="5377" max="5377" width="28.25" style="47" customWidth="1"/>
    <col min="5378" max="5378" width="25.875" style="47" customWidth="1"/>
    <col min="5379" max="5379" width="33.125" style="47" customWidth="1"/>
    <col min="5380" max="5380" width="29.375" style="47" customWidth="1"/>
    <col min="5381" max="5632" width="9" style="47"/>
    <col min="5633" max="5633" width="28.25" style="47" customWidth="1"/>
    <col min="5634" max="5634" width="25.875" style="47" customWidth="1"/>
    <col min="5635" max="5635" width="33.125" style="47" customWidth="1"/>
    <col min="5636" max="5636" width="29.375" style="47" customWidth="1"/>
    <col min="5637" max="5888" width="9" style="47"/>
    <col min="5889" max="5889" width="28.25" style="47" customWidth="1"/>
    <col min="5890" max="5890" width="25.875" style="47" customWidth="1"/>
    <col min="5891" max="5891" width="33.125" style="47" customWidth="1"/>
    <col min="5892" max="5892" width="29.375" style="47" customWidth="1"/>
    <col min="5893" max="6144" width="9" style="47"/>
    <col min="6145" max="6145" width="28.25" style="47" customWidth="1"/>
    <col min="6146" max="6146" width="25.875" style="47" customWidth="1"/>
    <col min="6147" max="6147" width="33.125" style="47" customWidth="1"/>
    <col min="6148" max="6148" width="29.375" style="47" customWidth="1"/>
    <col min="6149" max="6400" width="9" style="47"/>
    <col min="6401" max="6401" width="28.25" style="47" customWidth="1"/>
    <col min="6402" max="6402" width="25.875" style="47" customWidth="1"/>
    <col min="6403" max="6403" width="33.125" style="47" customWidth="1"/>
    <col min="6404" max="6404" width="29.375" style="47" customWidth="1"/>
    <col min="6405" max="6656" width="9" style="47"/>
    <col min="6657" max="6657" width="28.25" style="47" customWidth="1"/>
    <col min="6658" max="6658" width="25.875" style="47" customWidth="1"/>
    <col min="6659" max="6659" width="33.125" style="47" customWidth="1"/>
    <col min="6660" max="6660" width="29.375" style="47" customWidth="1"/>
    <col min="6661" max="6912" width="9" style="47"/>
    <col min="6913" max="6913" width="28.25" style="47" customWidth="1"/>
    <col min="6914" max="6914" width="25.875" style="47" customWidth="1"/>
    <col min="6915" max="6915" width="33.125" style="47" customWidth="1"/>
    <col min="6916" max="6916" width="29.375" style="47" customWidth="1"/>
    <col min="6917" max="7168" width="9" style="47"/>
    <col min="7169" max="7169" width="28.25" style="47" customWidth="1"/>
    <col min="7170" max="7170" width="25.875" style="47" customWidth="1"/>
    <col min="7171" max="7171" width="33.125" style="47" customWidth="1"/>
    <col min="7172" max="7172" width="29.375" style="47" customWidth="1"/>
    <col min="7173" max="7424" width="9" style="47"/>
    <col min="7425" max="7425" width="28.25" style="47" customWidth="1"/>
    <col min="7426" max="7426" width="25.875" style="47" customWidth="1"/>
    <col min="7427" max="7427" width="33.125" style="47" customWidth="1"/>
    <col min="7428" max="7428" width="29.375" style="47" customWidth="1"/>
    <col min="7429" max="7680" width="9" style="47"/>
    <col min="7681" max="7681" width="28.25" style="47" customWidth="1"/>
    <col min="7682" max="7682" width="25.875" style="47" customWidth="1"/>
    <col min="7683" max="7683" width="33.125" style="47" customWidth="1"/>
    <col min="7684" max="7684" width="29.375" style="47" customWidth="1"/>
    <col min="7685" max="7936" width="9" style="47"/>
    <col min="7937" max="7937" width="28.25" style="47" customWidth="1"/>
    <col min="7938" max="7938" width="25.875" style="47" customWidth="1"/>
    <col min="7939" max="7939" width="33.125" style="47" customWidth="1"/>
    <col min="7940" max="7940" width="29.375" style="47" customWidth="1"/>
    <col min="7941" max="8192" width="9" style="47"/>
    <col min="8193" max="8193" width="28.25" style="47" customWidth="1"/>
    <col min="8194" max="8194" width="25.875" style="47" customWidth="1"/>
    <col min="8195" max="8195" width="33.125" style="47" customWidth="1"/>
    <col min="8196" max="8196" width="29.375" style="47" customWidth="1"/>
    <col min="8197" max="8448" width="9" style="47"/>
    <col min="8449" max="8449" width="28.25" style="47" customWidth="1"/>
    <col min="8450" max="8450" width="25.875" style="47" customWidth="1"/>
    <col min="8451" max="8451" width="33.125" style="47" customWidth="1"/>
    <col min="8452" max="8452" width="29.375" style="47" customWidth="1"/>
    <col min="8453" max="8704" width="9" style="47"/>
    <col min="8705" max="8705" width="28.25" style="47" customWidth="1"/>
    <col min="8706" max="8706" width="25.875" style="47" customWidth="1"/>
    <col min="8707" max="8707" width="33.125" style="47" customWidth="1"/>
    <col min="8708" max="8708" width="29.375" style="47" customWidth="1"/>
    <col min="8709" max="8960" width="9" style="47"/>
    <col min="8961" max="8961" width="28.25" style="47" customWidth="1"/>
    <col min="8962" max="8962" width="25.875" style="47" customWidth="1"/>
    <col min="8963" max="8963" width="33.125" style="47" customWidth="1"/>
    <col min="8964" max="8964" width="29.375" style="47" customWidth="1"/>
    <col min="8965" max="9216" width="9" style="47"/>
    <col min="9217" max="9217" width="28.25" style="47" customWidth="1"/>
    <col min="9218" max="9218" width="25.875" style="47" customWidth="1"/>
    <col min="9219" max="9219" width="33.125" style="47" customWidth="1"/>
    <col min="9220" max="9220" width="29.375" style="47" customWidth="1"/>
    <col min="9221" max="9472" width="9" style="47"/>
    <col min="9473" max="9473" width="28.25" style="47" customWidth="1"/>
    <col min="9474" max="9474" width="25.875" style="47" customWidth="1"/>
    <col min="9475" max="9475" width="33.125" style="47" customWidth="1"/>
    <col min="9476" max="9476" width="29.375" style="47" customWidth="1"/>
    <col min="9477" max="9728" width="9" style="47"/>
    <col min="9729" max="9729" width="28.25" style="47" customWidth="1"/>
    <col min="9730" max="9730" width="25.875" style="47" customWidth="1"/>
    <col min="9731" max="9731" width="33.125" style="47" customWidth="1"/>
    <col min="9732" max="9732" width="29.375" style="47" customWidth="1"/>
    <col min="9733" max="9984" width="9" style="47"/>
    <col min="9985" max="9985" width="28.25" style="47" customWidth="1"/>
    <col min="9986" max="9986" width="25.875" style="47" customWidth="1"/>
    <col min="9987" max="9987" width="33.125" style="47" customWidth="1"/>
    <col min="9988" max="9988" width="29.375" style="47" customWidth="1"/>
    <col min="9989" max="10240" width="9" style="47"/>
    <col min="10241" max="10241" width="28.25" style="47" customWidth="1"/>
    <col min="10242" max="10242" width="25.875" style="47" customWidth="1"/>
    <col min="10243" max="10243" width="33.125" style="47" customWidth="1"/>
    <col min="10244" max="10244" width="29.375" style="47" customWidth="1"/>
    <col min="10245" max="10496" width="9" style="47"/>
    <col min="10497" max="10497" width="28.25" style="47" customWidth="1"/>
    <col min="10498" max="10498" width="25.875" style="47" customWidth="1"/>
    <col min="10499" max="10499" width="33.125" style="47" customWidth="1"/>
    <col min="10500" max="10500" width="29.375" style="47" customWidth="1"/>
    <col min="10501" max="10752" width="9" style="47"/>
    <col min="10753" max="10753" width="28.25" style="47" customWidth="1"/>
    <col min="10754" max="10754" width="25.875" style="47" customWidth="1"/>
    <col min="10755" max="10755" width="33.125" style="47" customWidth="1"/>
    <col min="10756" max="10756" width="29.375" style="47" customWidth="1"/>
    <col min="10757" max="11008" width="9" style="47"/>
    <col min="11009" max="11009" width="28.25" style="47" customWidth="1"/>
    <col min="11010" max="11010" width="25.875" style="47" customWidth="1"/>
    <col min="11011" max="11011" width="33.125" style="47" customWidth="1"/>
    <col min="11012" max="11012" width="29.375" style="47" customWidth="1"/>
    <col min="11013" max="11264" width="9" style="47"/>
    <col min="11265" max="11265" width="28.25" style="47" customWidth="1"/>
    <col min="11266" max="11266" width="25.875" style="47" customWidth="1"/>
    <col min="11267" max="11267" width="33.125" style="47" customWidth="1"/>
    <col min="11268" max="11268" width="29.375" style="47" customWidth="1"/>
    <col min="11269" max="11520" width="9" style="47"/>
    <col min="11521" max="11521" width="28.25" style="47" customWidth="1"/>
    <col min="11522" max="11522" width="25.875" style="47" customWidth="1"/>
    <col min="11523" max="11523" width="33.125" style="47" customWidth="1"/>
    <col min="11524" max="11524" width="29.375" style="47" customWidth="1"/>
    <col min="11525" max="11776" width="9" style="47"/>
    <col min="11777" max="11777" width="28.25" style="47" customWidth="1"/>
    <col min="11778" max="11778" width="25.875" style="47" customWidth="1"/>
    <col min="11779" max="11779" width="33.125" style="47" customWidth="1"/>
    <col min="11780" max="11780" width="29.375" style="47" customWidth="1"/>
    <col min="11781" max="12032" width="9" style="47"/>
    <col min="12033" max="12033" width="28.25" style="47" customWidth="1"/>
    <col min="12034" max="12034" width="25.875" style="47" customWidth="1"/>
    <col min="12035" max="12035" width="33.125" style="47" customWidth="1"/>
    <col min="12036" max="12036" width="29.375" style="47" customWidth="1"/>
    <col min="12037" max="12288" width="9" style="47"/>
    <col min="12289" max="12289" width="28.25" style="47" customWidth="1"/>
    <col min="12290" max="12290" width="25.875" style="47" customWidth="1"/>
    <col min="12291" max="12291" width="33.125" style="47" customWidth="1"/>
    <col min="12292" max="12292" width="29.375" style="47" customWidth="1"/>
    <col min="12293" max="12544" width="9" style="47"/>
    <col min="12545" max="12545" width="28.25" style="47" customWidth="1"/>
    <col min="12546" max="12546" width="25.875" style="47" customWidth="1"/>
    <col min="12547" max="12547" width="33.125" style="47" customWidth="1"/>
    <col min="12548" max="12548" width="29.375" style="47" customWidth="1"/>
    <col min="12549" max="12800" width="9" style="47"/>
    <col min="12801" max="12801" width="28.25" style="47" customWidth="1"/>
    <col min="12802" max="12802" width="25.875" style="47" customWidth="1"/>
    <col min="12803" max="12803" width="33.125" style="47" customWidth="1"/>
    <col min="12804" max="12804" width="29.375" style="47" customWidth="1"/>
    <col min="12805" max="13056" width="9" style="47"/>
    <col min="13057" max="13057" width="28.25" style="47" customWidth="1"/>
    <col min="13058" max="13058" width="25.875" style="47" customWidth="1"/>
    <col min="13059" max="13059" width="33.125" style="47" customWidth="1"/>
    <col min="13060" max="13060" width="29.375" style="47" customWidth="1"/>
    <col min="13061" max="13312" width="9" style="47"/>
    <col min="13313" max="13313" width="28.25" style="47" customWidth="1"/>
    <col min="13314" max="13314" width="25.875" style="47" customWidth="1"/>
    <col min="13315" max="13315" width="33.125" style="47" customWidth="1"/>
    <col min="13316" max="13316" width="29.375" style="47" customWidth="1"/>
    <col min="13317" max="13568" width="9" style="47"/>
    <col min="13569" max="13569" width="28.25" style="47" customWidth="1"/>
    <col min="13570" max="13570" width="25.875" style="47" customWidth="1"/>
    <col min="13571" max="13571" width="33.125" style="47" customWidth="1"/>
    <col min="13572" max="13572" width="29.375" style="47" customWidth="1"/>
    <col min="13573" max="13824" width="9" style="47"/>
    <col min="13825" max="13825" width="28.25" style="47" customWidth="1"/>
    <col min="13826" max="13826" width="25.875" style="47" customWidth="1"/>
    <col min="13827" max="13827" width="33.125" style="47" customWidth="1"/>
    <col min="13828" max="13828" width="29.375" style="47" customWidth="1"/>
    <col min="13829" max="14080" width="9" style="47"/>
    <col min="14081" max="14081" width="28.25" style="47" customWidth="1"/>
    <col min="14082" max="14082" width="25.875" style="47" customWidth="1"/>
    <col min="14083" max="14083" width="33.125" style="47" customWidth="1"/>
    <col min="14084" max="14084" width="29.375" style="47" customWidth="1"/>
    <col min="14085" max="14336" width="9" style="47"/>
    <col min="14337" max="14337" width="28.25" style="47" customWidth="1"/>
    <col min="14338" max="14338" width="25.875" style="47" customWidth="1"/>
    <col min="14339" max="14339" width="33.125" style="47" customWidth="1"/>
    <col min="14340" max="14340" width="29.375" style="47" customWidth="1"/>
    <col min="14341" max="14592" width="9" style="47"/>
    <col min="14593" max="14593" width="28.25" style="47" customWidth="1"/>
    <col min="14594" max="14594" width="25.875" style="47" customWidth="1"/>
    <col min="14595" max="14595" width="33.125" style="47" customWidth="1"/>
    <col min="14596" max="14596" width="29.375" style="47" customWidth="1"/>
    <col min="14597" max="14848" width="9" style="47"/>
    <col min="14849" max="14849" width="28.25" style="47" customWidth="1"/>
    <col min="14850" max="14850" width="25.875" style="47" customWidth="1"/>
    <col min="14851" max="14851" width="33.125" style="47" customWidth="1"/>
    <col min="14852" max="14852" width="29.375" style="47" customWidth="1"/>
    <col min="14853" max="15104" width="9" style="47"/>
    <col min="15105" max="15105" width="28.25" style="47" customWidth="1"/>
    <col min="15106" max="15106" width="25.875" style="47" customWidth="1"/>
    <col min="15107" max="15107" width="33.125" style="47" customWidth="1"/>
    <col min="15108" max="15108" width="29.375" style="47" customWidth="1"/>
    <col min="15109" max="15360" width="9" style="47"/>
    <col min="15361" max="15361" width="28.25" style="47" customWidth="1"/>
    <col min="15362" max="15362" width="25.875" style="47" customWidth="1"/>
    <col min="15363" max="15363" width="33.125" style="47" customWidth="1"/>
    <col min="15364" max="15364" width="29.375" style="47" customWidth="1"/>
    <col min="15365" max="15616" width="9" style="47"/>
    <col min="15617" max="15617" width="28.25" style="47" customWidth="1"/>
    <col min="15618" max="15618" width="25.875" style="47" customWidth="1"/>
    <col min="15619" max="15619" width="33.125" style="47" customWidth="1"/>
    <col min="15620" max="15620" width="29.375" style="47" customWidth="1"/>
    <col min="15621" max="15872" width="9" style="47"/>
    <col min="15873" max="15873" width="28.25" style="47" customWidth="1"/>
    <col min="15874" max="15874" width="25.875" style="47" customWidth="1"/>
    <col min="15875" max="15875" width="33.125" style="47" customWidth="1"/>
    <col min="15876" max="15876" width="29.375" style="47" customWidth="1"/>
    <col min="15877" max="16128" width="9" style="47"/>
    <col min="16129" max="16129" width="28.25" style="47" customWidth="1"/>
    <col min="16130" max="16130" width="25.875" style="47" customWidth="1"/>
    <col min="16131" max="16131" width="33.125" style="47" customWidth="1"/>
    <col min="16132" max="16132" width="29.375" style="47" customWidth="1"/>
    <col min="16133" max="16384" width="9" style="47"/>
  </cols>
  <sheetData>
    <row r="1" spans="1:4" ht="30.95" customHeight="1" x14ac:dyDescent="0.15">
      <c r="A1" s="181" t="s">
        <v>692</v>
      </c>
      <c r="B1" s="181"/>
      <c r="C1" s="181"/>
      <c r="D1" s="181"/>
    </row>
    <row r="2" spans="1:4" ht="27" customHeight="1" x14ac:dyDescent="0.15">
      <c r="A2" s="182" t="s">
        <v>1</v>
      </c>
      <c r="B2" s="182"/>
      <c r="C2" s="182"/>
      <c r="D2" s="182"/>
    </row>
    <row r="3" spans="1:4" ht="39.950000000000003" customHeight="1" x14ac:dyDescent="0.15">
      <c r="A3" s="49" t="s">
        <v>594</v>
      </c>
      <c r="B3" s="49" t="s">
        <v>693</v>
      </c>
      <c r="C3" s="49" t="s">
        <v>594</v>
      </c>
      <c r="D3" s="49" t="s">
        <v>693</v>
      </c>
    </row>
    <row r="4" spans="1:4" ht="39.950000000000003" customHeight="1" x14ac:dyDescent="0.15">
      <c r="A4" s="50" t="s">
        <v>646</v>
      </c>
      <c r="B4" s="51">
        <v>79238</v>
      </c>
      <c r="C4" s="50" t="s">
        <v>694</v>
      </c>
      <c r="D4" s="51">
        <v>84750</v>
      </c>
    </row>
    <row r="5" spans="1:4" ht="39.950000000000003" customHeight="1" x14ac:dyDescent="0.15">
      <c r="A5" s="52" t="s">
        <v>695</v>
      </c>
      <c r="B5" s="51">
        <v>14140</v>
      </c>
      <c r="C5" s="52"/>
      <c r="D5" s="51"/>
    </row>
    <row r="6" spans="1:4" ht="39.950000000000003" customHeight="1" x14ac:dyDescent="0.15">
      <c r="A6" s="53"/>
      <c r="B6" s="51"/>
      <c r="C6" s="52"/>
      <c r="D6" s="51"/>
    </row>
    <row r="7" spans="1:4" ht="39.950000000000003" customHeight="1" x14ac:dyDescent="0.15">
      <c r="A7" s="52"/>
      <c r="B7" s="51"/>
      <c r="C7" s="52"/>
      <c r="D7" s="51"/>
    </row>
    <row r="8" spans="1:4" ht="39.950000000000003" customHeight="1" x14ac:dyDescent="0.15">
      <c r="A8" s="52"/>
      <c r="B8" s="51"/>
      <c r="C8" s="52"/>
      <c r="D8" s="51"/>
    </row>
    <row r="9" spans="1:4" ht="39.950000000000003" customHeight="1" x14ac:dyDescent="0.15">
      <c r="A9" s="52"/>
      <c r="B9" s="51"/>
      <c r="C9" s="52"/>
      <c r="D9" s="51"/>
    </row>
    <row r="10" spans="1:4" ht="39.950000000000003" customHeight="1" x14ac:dyDescent="0.15">
      <c r="A10" s="52"/>
      <c r="B10" s="51"/>
      <c r="C10" s="52"/>
      <c r="D10" s="51"/>
    </row>
    <row r="11" spans="1:4" ht="39.950000000000003" customHeight="1" x14ac:dyDescent="0.15">
      <c r="A11" s="52"/>
      <c r="B11" s="51"/>
      <c r="C11" s="52"/>
      <c r="D11" s="51"/>
    </row>
    <row r="12" spans="1:4" ht="39.950000000000003" customHeight="1" x14ac:dyDescent="0.15">
      <c r="A12" s="52"/>
      <c r="B12" s="51"/>
      <c r="C12" s="53"/>
      <c r="D12" s="53"/>
    </row>
    <row r="13" spans="1:4" ht="39.950000000000003" customHeight="1" x14ac:dyDescent="0.15">
      <c r="A13" s="52"/>
      <c r="B13" s="51"/>
      <c r="C13" s="52" t="s">
        <v>696</v>
      </c>
      <c r="D13" s="51">
        <v>21398</v>
      </c>
    </row>
    <row r="14" spans="1:4" ht="39.950000000000003" customHeight="1" x14ac:dyDescent="0.15">
      <c r="A14" s="53"/>
      <c r="B14" s="53"/>
      <c r="C14" s="52" t="s">
        <v>697</v>
      </c>
      <c r="D14" s="51">
        <v>151</v>
      </c>
    </row>
    <row r="15" spans="1:4" ht="39.950000000000003" customHeight="1" x14ac:dyDescent="0.15">
      <c r="A15" s="52" t="s">
        <v>698</v>
      </c>
      <c r="B15" s="51">
        <v>16035</v>
      </c>
      <c r="C15" s="54" t="s">
        <v>699</v>
      </c>
      <c r="D15" s="51"/>
    </row>
    <row r="16" spans="1:4" ht="39.950000000000003" customHeight="1" x14ac:dyDescent="0.15">
      <c r="A16" s="54" t="s">
        <v>700</v>
      </c>
      <c r="B16" s="51"/>
      <c r="C16" s="52" t="s">
        <v>701</v>
      </c>
      <c r="D16" s="51">
        <v>3114</v>
      </c>
    </row>
    <row r="17" spans="1:4" ht="39.950000000000003" customHeight="1" x14ac:dyDescent="0.15">
      <c r="A17" s="52"/>
      <c r="B17" s="51"/>
      <c r="C17" s="52"/>
      <c r="D17" s="51"/>
    </row>
    <row r="18" spans="1:4" ht="39.950000000000003" customHeight="1" x14ac:dyDescent="0.15">
      <c r="A18" s="55" t="s">
        <v>702</v>
      </c>
      <c r="B18" s="51">
        <f>B4+B5+B15+B16</f>
        <v>109413</v>
      </c>
      <c r="C18" s="55" t="s">
        <v>703</v>
      </c>
      <c r="D18" s="51">
        <f>D4+D13+D14+D15+D16</f>
        <v>109413</v>
      </c>
    </row>
  </sheetData>
  <mergeCells count="2">
    <mergeCell ref="A1:D1"/>
    <mergeCell ref="A2:D2"/>
  </mergeCells>
  <phoneticPr fontId="29" type="noConversion"/>
  <pageMargins left="0.70763888888888904" right="0.70763888888888904" top="0.74791666666666701" bottom="0.74791666666666701" header="0.31388888888888899" footer="0.31388888888888899"/>
  <pageSetup paperSize="9" firstPageNumber="31"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H1"/>
    </sheetView>
  </sheetViews>
  <sheetFormatPr defaultColWidth="9" defaultRowHeight="13.5" x14ac:dyDescent="0.15"/>
  <cols>
    <col min="1" max="1" width="39.75" style="47" customWidth="1"/>
    <col min="2" max="2" width="11.5" style="47" customWidth="1"/>
    <col min="3" max="3" width="10.25" style="47" customWidth="1"/>
    <col min="4" max="4" width="11.375" style="47" customWidth="1"/>
    <col min="5" max="5" width="10.875" style="47" customWidth="1"/>
    <col min="6" max="6" width="12" style="47" customWidth="1"/>
    <col min="7" max="7" width="13.75" style="47" customWidth="1"/>
    <col min="8" max="8" width="16.25" style="47" customWidth="1"/>
    <col min="9" max="256" width="9" style="47"/>
    <col min="257" max="257" width="34.625" style="47" customWidth="1"/>
    <col min="258" max="262" width="9.25" style="47" customWidth="1"/>
    <col min="263" max="263" width="11.5" style="47" customWidth="1"/>
    <col min="264" max="264" width="9.25" style="47" customWidth="1"/>
    <col min="265" max="512" width="9" style="47"/>
    <col min="513" max="513" width="34.625" style="47" customWidth="1"/>
    <col min="514" max="518" width="9.25" style="47" customWidth="1"/>
    <col min="519" max="519" width="11.5" style="47" customWidth="1"/>
    <col min="520" max="520" width="9.25" style="47" customWidth="1"/>
    <col min="521" max="768" width="9" style="47"/>
    <col min="769" max="769" width="34.625" style="47" customWidth="1"/>
    <col min="770" max="774" width="9.25" style="47" customWidth="1"/>
    <col min="775" max="775" width="11.5" style="47" customWidth="1"/>
    <col min="776" max="776" width="9.25" style="47" customWidth="1"/>
    <col min="777" max="1024" width="9" style="47"/>
    <col min="1025" max="1025" width="34.625" style="47" customWidth="1"/>
    <col min="1026" max="1030" width="9.25" style="47" customWidth="1"/>
    <col min="1031" max="1031" width="11.5" style="47" customWidth="1"/>
    <col min="1032" max="1032" width="9.25" style="47" customWidth="1"/>
    <col min="1033" max="1280" width="9" style="47"/>
    <col min="1281" max="1281" width="34.625" style="47" customWidth="1"/>
    <col min="1282" max="1286" width="9.25" style="47" customWidth="1"/>
    <col min="1287" max="1287" width="11.5" style="47" customWidth="1"/>
    <col min="1288" max="1288" width="9.25" style="47" customWidth="1"/>
    <col min="1289" max="1536" width="9" style="47"/>
    <col min="1537" max="1537" width="34.625" style="47" customWidth="1"/>
    <col min="1538" max="1542" width="9.25" style="47" customWidth="1"/>
    <col min="1543" max="1543" width="11.5" style="47" customWidth="1"/>
    <col min="1544" max="1544" width="9.25" style="47" customWidth="1"/>
    <col min="1545" max="1792" width="9" style="47"/>
    <col min="1793" max="1793" width="34.625" style="47" customWidth="1"/>
    <col min="1794" max="1798" width="9.25" style="47" customWidth="1"/>
    <col min="1799" max="1799" width="11.5" style="47" customWidth="1"/>
    <col min="1800" max="1800" width="9.25" style="47" customWidth="1"/>
    <col min="1801" max="2048" width="9" style="47"/>
    <col min="2049" max="2049" width="34.625" style="47" customWidth="1"/>
    <col min="2050" max="2054" width="9.25" style="47" customWidth="1"/>
    <col min="2055" max="2055" width="11.5" style="47" customWidth="1"/>
    <col min="2056" max="2056" width="9.25" style="47" customWidth="1"/>
    <col min="2057" max="2304" width="9" style="47"/>
    <col min="2305" max="2305" width="34.625" style="47" customWidth="1"/>
    <col min="2306" max="2310" width="9.25" style="47" customWidth="1"/>
    <col min="2311" max="2311" width="11.5" style="47" customWidth="1"/>
    <col min="2312" max="2312" width="9.25" style="47" customWidth="1"/>
    <col min="2313" max="2560" width="9" style="47"/>
    <col min="2561" max="2561" width="34.625" style="47" customWidth="1"/>
    <col min="2562" max="2566" width="9.25" style="47" customWidth="1"/>
    <col min="2567" max="2567" width="11.5" style="47" customWidth="1"/>
    <col min="2568" max="2568" width="9.25" style="47" customWidth="1"/>
    <col min="2569" max="2816" width="9" style="47"/>
    <col min="2817" max="2817" width="34.625" style="47" customWidth="1"/>
    <col min="2818" max="2822" width="9.25" style="47" customWidth="1"/>
    <col min="2823" max="2823" width="11.5" style="47" customWidth="1"/>
    <col min="2824" max="2824" width="9.25" style="47" customWidth="1"/>
    <col min="2825" max="3072" width="9" style="47"/>
    <col min="3073" max="3073" width="34.625" style="47" customWidth="1"/>
    <col min="3074" max="3078" width="9.25" style="47" customWidth="1"/>
    <col min="3079" max="3079" width="11.5" style="47" customWidth="1"/>
    <col min="3080" max="3080" width="9.25" style="47" customWidth="1"/>
    <col min="3081" max="3328" width="9" style="47"/>
    <col min="3329" max="3329" width="34.625" style="47" customWidth="1"/>
    <col min="3330" max="3334" width="9.25" style="47" customWidth="1"/>
    <col min="3335" max="3335" width="11.5" style="47" customWidth="1"/>
    <col min="3336" max="3336" width="9.25" style="47" customWidth="1"/>
    <col min="3337" max="3584" width="9" style="47"/>
    <col min="3585" max="3585" width="34.625" style="47" customWidth="1"/>
    <col min="3586" max="3590" width="9.25" style="47" customWidth="1"/>
    <col min="3591" max="3591" width="11.5" style="47" customWidth="1"/>
    <col min="3592" max="3592" width="9.25" style="47" customWidth="1"/>
    <col min="3593" max="3840" width="9" style="47"/>
    <col min="3841" max="3841" width="34.625" style="47" customWidth="1"/>
    <col min="3842" max="3846" width="9.25" style="47" customWidth="1"/>
    <col min="3847" max="3847" width="11.5" style="47" customWidth="1"/>
    <col min="3848" max="3848" width="9.25" style="47" customWidth="1"/>
    <col min="3849" max="4096" width="9" style="47"/>
    <col min="4097" max="4097" width="34.625" style="47" customWidth="1"/>
    <col min="4098" max="4102" width="9.25" style="47" customWidth="1"/>
    <col min="4103" max="4103" width="11.5" style="47" customWidth="1"/>
    <col min="4104" max="4104" width="9.25" style="47" customWidth="1"/>
    <col min="4105" max="4352" width="9" style="47"/>
    <col min="4353" max="4353" width="34.625" style="47" customWidth="1"/>
    <col min="4354" max="4358" width="9.25" style="47" customWidth="1"/>
    <col min="4359" max="4359" width="11.5" style="47" customWidth="1"/>
    <col min="4360" max="4360" width="9.25" style="47" customWidth="1"/>
    <col min="4361" max="4608" width="9" style="47"/>
    <col min="4609" max="4609" width="34.625" style="47" customWidth="1"/>
    <col min="4610" max="4614" width="9.25" style="47" customWidth="1"/>
    <col min="4615" max="4615" width="11.5" style="47" customWidth="1"/>
    <col min="4616" max="4616" width="9.25" style="47" customWidth="1"/>
    <col min="4617" max="4864" width="9" style="47"/>
    <col min="4865" max="4865" width="34.625" style="47" customWidth="1"/>
    <col min="4866" max="4870" width="9.25" style="47" customWidth="1"/>
    <col min="4871" max="4871" width="11.5" style="47" customWidth="1"/>
    <col min="4872" max="4872" width="9.25" style="47" customWidth="1"/>
    <col min="4873" max="5120" width="9" style="47"/>
    <col min="5121" max="5121" width="34.625" style="47" customWidth="1"/>
    <col min="5122" max="5126" width="9.25" style="47" customWidth="1"/>
    <col min="5127" max="5127" width="11.5" style="47" customWidth="1"/>
    <col min="5128" max="5128" width="9.25" style="47" customWidth="1"/>
    <col min="5129" max="5376" width="9" style="47"/>
    <col min="5377" max="5377" width="34.625" style="47" customWidth="1"/>
    <col min="5378" max="5382" width="9.25" style="47" customWidth="1"/>
    <col min="5383" max="5383" width="11.5" style="47" customWidth="1"/>
    <col min="5384" max="5384" width="9.25" style="47" customWidth="1"/>
    <col min="5385" max="5632" width="9" style="47"/>
    <col min="5633" max="5633" width="34.625" style="47" customWidth="1"/>
    <col min="5634" max="5638" width="9.25" style="47" customWidth="1"/>
    <col min="5639" max="5639" width="11.5" style="47" customWidth="1"/>
    <col min="5640" max="5640" width="9.25" style="47" customWidth="1"/>
    <col min="5641" max="5888" width="9" style="47"/>
    <col min="5889" max="5889" width="34.625" style="47" customWidth="1"/>
    <col min="5890" max="5894" width="9.25" style="47" customWidth="1"/>
    <col min="5895" max="5895" width="11.5" style="47" customWidth="1"/>
    <col min="5896" max="5896" width="9.25" style="47" customWidth="1"/>
    <col min="5897" max="6144" width="9" style="47"/>
    <col min="6145" max="6145" width="34.625" style="47" customWidth="1"/>
    <col min="6146" max="6150" width="9.25" style="47" customWidth="1"/>
    <col min="6151" max="6151" width="11.5" style="47" customWidth="1"/>
    <col min="6152" max="6152" width="9.25" style="47" customWidth="1"/>
    <col min="6153" max="6400" width="9" style="47"/>
    <col min="6401" max="6401" width="34.625" style="47" customWidth="1"/>
    <col min="6402" max="6406" width="9.25" style="47" customWidth="1"/>
    <col min="6407" max="6407" width="11.5" style="47" customWidth="1"/>
    <col min="6408" max="6408" width="9.25" style="47" customWidth="1"/>
    <col min="6409" max="6656" width="9" style="47"/>
    <col min="6657" max="6657" width="34.625" style="47" customWidth="1"/>
    <col min="6658" max="6662" width="9.25" style="47" customWidth="1"/>
    <col min="6663" max="6663" width="11.5" style="47" customWidth="1"/>
    <col min="6664" max="6664" width="9.25" style="47" customWidth="1"/>
    <col min="6665" max="6912" width="9" style="47"/>
    <col min="6913" max="6913" width="34.625" style="47" customWidth="1"/>
    <col min="6914" max="6918" width="9.25" style="47" customWidth="1"/>
    <col min="6919" max="6919" width="11.5" style="47" customWidth="1"/>
    <col min="6920" max="6920" width="9.25" style="47" customWidth="1"/>
    <col min="6921" max="7168" width="9" style="47"/>
    <col min="7169" max="7169" width="34.625" style="47" customWidth="1"/>
    <col min="7170" max="7174" width="9.25" style="47" customWidth="1"/>
    <col min="7175" max="7175" width="11.5" style="47" customWidth="1"/>
    <col min="7176" max="7176" width="9.25" style="47" customWidth="1"/>
    <col min="7177" max="7424" width="9" style="47"/>
    <col min="7425" max="7425" width="34.625" style="47" customWidth="1"/>
    <col min="7426" max="7430" width="9.25" style="47" customWidth="1"/>
    <col min="7431" max="7431" width="11.5" style="47" customWidth="1"/>
    <col min="7432" max="7432" width="9.25" style="47" customWidth="1"/>
    <col min="7433" max="7680" width="9" style="47"/>
    <col min="7681" max="7681" width="34.625" style="47" customWidth="1"/>
    <col min="7682" max="7686" width="9.25" style="47" customWidth="1"/>
    <col min="7687" max="7687" width="11.5" style="47" customWidth="1"/>
    <col min="7688" max="7688" width="9.25" style="47" customWidth="1"/>
    <col min="7689" max="7936" width="9" style="47"/>
    <col min="7937" max="7937" width="34.625" style="47" customWidth="1"/>
    <col min="7938" max="7942" width="9.25" style="47" customWidth="1"/>
    <col min="7943" max="7943" width="11.5" style="47" customWidth="1"/>
    <col min="7944" max="7944" width="9.25" style="47" customWidth="1"/>
    <col min="7945" max="8192" width="9" style="47"/>
    <col min="8193" max="8193" width="34.625" style="47" customWidth="1"/>
    <col min="8194" max="8198" width="9.25" style="47" customWidth="1"/>
    <col min="8199" max="8199" width="11.5" style="47" customWidth="1"/>
    <col min="8200" max="8200" width="9.25" style="47" customWidth="1"/>
    <col min="8201" max="8448" width="9" style="47"/>
    <col min="8449" max="8449" width="34.625" style="47" customWidth="1"/>
    <col min="8450" max="8454" width="9.25" style="47" customWidth="1"/>
    <col min="8455" max="8455" width="11.5" style="47" customWidth="1"/>
    <col min="8456" max="8456" width="9.25" style="47" customWidth="1"/>
    <col min="8457" max="8704" width="9" style="47"/>
    <col min="8705" max="8705" width="34.625" style="47" customWidth="1"/>
    <col min="8706" max="8710" width="9.25" style="47" customWidth="1"/>
    <col min="8711" max="8711" width="11.5" style="47" customWidth="1"/>
    <col min="8712" max="8712" width="9.25" style="47" customWidth="1"/>
    <col min="8713" max="8960" width="9" style="47"/>
    <col min="8961" max="8961" width="34.625" style="47" customWidth="1"/>
    <col min="8962" max="8966" width="9.25" style="47" customWidth="1"/>
    <col min="8967" max="8967" width="11.5" style="47" customWidth="1"/>
    <col min="8968" max="8968" width="9.25" style="47" customWidth="1"/>
    <col min="8969" max="9216" width="9" style="47"/>
    <col min="9217" max="9217" width="34.625" style="47" customWidth="1"/>
    <col min="9218" max="9222" width="9.25" style="47" customWidth="1"/>
    <col min="9223" max="9223" width="11.5" style="47" customWidth="1"/>
    <col min="9224" max="9224" width="9.25" style="47" customWidth="1"/>
    <col min="9225" max="9472" width="9" style="47"/>
    <col min="9473" max="9473" width="34.625" style="47" customWidth="1"/>
    <col min="9474" max="9478" width="9.25" style="47" customWidth="1"/>
    <col min="9479" max="9479" width="11.5" style="47" customWidth="1"/>
    <col min="9480" max="9480" width="9.25" style="47" customWidth="1"/>
    <col min="9481" max="9728" width="9" style="47"/>
    <col min="9729" max="9729" width="34.625" style="47" customWidth="1"/>
    <col min="9730" max="9734" width="9.25" style="47" customWidth="1"/>
    <col min="9735" max="9735" width="11.5" style="47" customWidth="1"/>
    <col min="9736" max="9736" width="9.25" style="47" customWidth="1"/>
    <col min="9737" max="9984" width="9" style="47"/>
    <col min="9985" max="9985" width="34.625" style="47" customWidth="1"/>
    <col min="9986" max="9990" width="9.25" style="47" customWidth="1"/>
    <col min="9991" max="9991" width="11.5" style="47" customWidth="1"/>
    <col min="9992" max="9992" width="9.25" style="47" customWidth="1"/>
    <col min="9993" max="10240" width="9" style="47"/>
    <col min="10241" max="10241" width="34.625" style="47" customWidth="1"/>
    <col min="10242" max="10246" width="9.25" style="47" customWidth="1"/>
    <col min="10247" max="10247" width="11.5" style="47" customWidth="1"/>
    <col min="10248" max="10248" width="9.25" style="47" customWidth="1"/>
    <col min="10249" max="10496" width="9" style="47"/>
    <col min="10497" max="10497" width="34.625" style="47" customWidth="1"/>
    <col min="10498" max="10502" width="9.25" style="47" customWidth="1"/>
    <col min="10503" max="10503" width="11.5" style="47" customWidth="1"/>
    <col min="10504" max="10504" width="9.25" style="47" customWidth="1"/>
    <col min="10505" max="10752" width="9" style="47"/>
    <col min="10753" max="10753" width="34.625" style="47" customWidth="1"/>
    <col min="10754" max="10758" width="9.25" style="47" customWidth="1"/>
    <col min="10759" max="10759" width="11.5" style="47" customWidth="1"/>
    <col min="10760" max="10760" width="9.25" style="47" customWidth="1"/>
    <col min="10761" max="11008" width="9" style="47"/>
    <col min="11009" max="11009" width="34.625" style="47" customWidth="1"/>
    <col min="11010" max="11014" width="9.25" style="47" customWidth="1"/>
    <col min="11015" max="11015" width="11.5" style="47" customWidth="1"/>
    <col min="11016" max="11016" width="9.25" style="47" customWidth="1"/>
    <col min="11017" max="11264" width="9" style="47"/>
    <col min="11265" max="11265" width="34.625" style="47" customWidth="1"/>
    <col min="11266" max="11270" width="9.25" style="47" customWidth="1"/>
    <col min="11271" max="11271" width="11.5" style="47" customWidth="1"/>
    <col min="11272" max="11272" width="9.25" style="47" customWidth="1"/>
    <col min="11273" max="11520" width="9" style="47"/>
    <col min="11521" max="11521" width="34.625" style="47" customWidth="1"/>
    <col min="11522" max="11526" width="9.25" style="47" customWidth="1"/>
    <col min="11527" max="11527" width="11.5" style="47" customWidth="1"/>
    <col min="11528" max="11528" width="9.25" style="47" customWidth="1"/>
    <col min="11529" max="11776" width="9" style="47"/>
    <col min="11777" max="11777" width="34.625" style="47" customWidth="1"/>
    <col min="11778" max="11782" width="9.25" style="47" customWidth="1"/>
    <col min="11783" max="11783" width="11.5" style="47" customWidth="1"/>
    <col min="11784" max="11784" width="9.25" style="47" customWidth="1"/>
    <col min="11785" max="12032" width="9" style="47"/>
    <col min="12033" max="12033" width="34.625" style="47" customWidth="1"/>
    <col min="12034" max="12038" width="9.25" style="47" customWidth="1"/>
    <col min="12039" max="12039" width="11.5" style="47" customWidth="1"/>
    <col min="12040" max="12040" width="9.25" style="47" customWidth="1"/>
    <col min="12041" max="12288" width="9" style="47"/>
    <col min="12289" max="12289" width="34.625" style="47" customWidth="1"/>
    <col min="12290" max="12294" width="9.25" style="47" customWidth="1"/>
    <col min="12295" max="12295" width="11.5" style="47" customWidth="1"/>
    <col min="12296" max="12296" width="9.25" style="47" customWidth="1"/>
    <col min="12297" max="12544" width="9" style="47"/>
    <col min="12545" max="12545" width="34.625" style="47" customWidth="1"/>
    <col min="12546" max="12550" width="9.25" style="47" customWidth="1"/>
    <col min="12551" max="12551" width="11.5" style="47" customWidth="1"/>
    <col min="12552" max="12552" width="9.25" style="47" customWidth="1"/>
    <col min="12553" max="12800" width="9" style="47"/>
    <col min="12801" max="12801" width="34.625" style="47" customWidth="1"/>
    <col min="12802" max="12806" width="9.25" style="47" customWidth="1"/>
    <col min="12807" max="12807" width="11.5" style="47" customWidth="1"/>
    <col min="12808" max="12808" width="9.25" style="47" customWidth="1"/>
    <col min="12809" max="13056" width="9" style="47"/>
    <col min="13057" max="13057" width="34.625" style="47" customWidth="1"/>
    <col min="13058" max="13062" width="9.25" style="47" customWidth="1"/>
    <col min="13063" max="13063" width="11.5" style="47" customWidth="1"/>
    <col min="13064" max="13064" width="9.25" style="47" customWidth="1"/>
    <col min="13065" max="13312" width="9" style="47"/>
    <col min="13313" max="13313" width="34.625" style="47" customWidth="1"/>
    <col min="13314" max="13318" width="9.25" style="47" customWidth="1"/>
    <col min="13319" max="13319" width="11.5" style="47" customWidth="1"/>
    <col min="13320" max="13320" width="9.25" style="47" customWidth="1"/>
    <col min="13321" max="13568" width="9" style="47"/>
    <col min="13569" max="13569" width="34.625" style="47" customWidth="1"/>
    <col min="13570" max="13574" width="9.25" style="47" customWidth="1"/>
    <col min="13575" max="13575" width="11.5" style="47" customWidth="1"/>
    <col min="13576" max="13576" width="9.25" style="47" customWidth="1"/>
    <col min="13577" max="13824" width="9" style="47"/>
    <col min="13825" max="13825" width="34.625" style="47" customWidth="1"/>
    <col min="13826" max="13830" width="9.25" style="47" customWidth="1"/>
    <col min="13831" max="13831" width="11.5" style="47" customWidth="1"/>
    <col min="13832" max="13832" width="9.25" style="47" customWidth="1"/>
    <col min="13833" max="14080" width="9" style="47"/>
    <col min="14081" max="14081" width="34.625" style="47" customWidth="1"/>
    <col min="14082" max="14086" width="9.25" style="47" customWidth="1"/>
    <col min="14087" max="14087" width="11.5" style="47" customWidth="1"/>
    <col min="14088" max="14088" width="9.25" style="47" customWidth="1"/>
    <col min="14089" max="14336" width="9" style="47"/>
    <col min="14337" max="14337" width="34.625" style="47" customWidth="1"/>
    <col min="14338" max="14342" width="9.25" style="47" customWidth="1"/>
    <col min="14343" max="14343" width="11.5" style="47" customWidth="1"/>
    <col min="14344" max="14344" width="9.25" style="47" customWidth="1"/>
    <col min="14345" max="14592" width="9" style="47"/>
    <col min="14593" max="14593" width="34.625" style="47" customWidth="1"/>
    <col min="14594" max="14598" width="9.25" style="47" customWidth="1"/>
    <col min="14599" max="14599" width="11.5" style="47" customWidth="1"/>
    <col min="14600" max="14600" width="9.25" style="47" customWidth="1"/>
    <col min="14601" max="14848" width="9" style="47"/>
    <col min="14849" max="14849" width="34.625" style="47" customWidth="1"/>
    <col min="14850" max="14854" width="9.25" style="47" customWidth="1"/>
    <col min="14855" max="14855" width="11.5" style="47" customWidth="1"/>
    <col min="14856" max="14856" width="9.25" style="47" customWidth="1"/>
    <col min="14857" max="15104" width="9" style="47"/>
    <col min="15105" max="15105" width="34.625" style="47" customWidth="1"/>
    <col min="15106" max="15110" width="9.25" style="47" customWidth="1"/>
    <col min="15111" max="15111" width="11.5" style="47" customWidth="1"/>
    <col min="15112" max="15112" width="9.25" style="47" customWidth="1"/>
    <col min="15113" max="15360" width="9" style="47"/>
    <col min="15361" max="15361" width="34.625" style="47" customWidth="1"/>
    <col min="15362" max="15366" width="9.25" style="47" customWidth="1"/>
    <col min="15367" max="15367" width="11.5" style="47" customWidth="1"/>
    <col min="15368" max="15368" width="9.25" style="47" customWidth="1"/>
    <col min="15369" max="15616" width="9" style="47"/>
    <col min="15617" max="15617" width="34.625" style="47" customWidth="1"/>
    <col min="15618" max="15622" width="9.25" style="47" customWidth="1"/>
    <col min="15623" max="15623" width="11.5" style="47" customWidth="1"/>
    <col min="15624" max="15624" width="9.25" style="47" customWidth="1"/>
    <col min="15625" max="15872" width="9" style="47"/>
    <col min="15873" max="15873" width="34.625" style="47" customWidth="1"/>
    <col min="15874" max="15878" width="9.25" style="47" customWidth="1"/>
    <col min="15879" max="15879" width="11.5" style="47" customWidth="1"/>
    <col min="15880" max="15880" width="9.25" style="47" customWidth="1"/>
    <col min="15881" max="16128" width="9" style="47"/>
    <col min="16129" max="16129" width="34.625" style="47" customWidth="1"/>
    <col min="16130" max="16134" width="9.25" style="47" customWidth="1"/>
    <col min="16135" max="16135" width="11.5" style="47" customWidth="1"/>
    <col min="16136" max="16136" width="9.25" style="47" customWidth="1"/>
    <col min="16137" max="16384" width="9" style="47"/>
  </cols>
  <sheetData>
    <row r="1" spans="1:8" ht="30" customHeight="1" x14ac:dyDescent="0.15">
      <c r="A1" s="183" t="s">
        <v>704</v>
      </c>
      <c r="B1" s="183"/>
      <c r="C1" s="183"/>
      <c r="D1" s="183"/>
      <c r="E1" s="183"/>
      <c r="F1" s="183"/>
      <c r="G1" s="183"/>
      <c r="H1" s="183"/>
    </row>
    <row r="2" spans="1:8" ht="21" customHeight="1" x14ac:dyDescent="0.15">
      <c r="A2" s="184" t="s">
        <v>1</v>
      </c>
      <c r="B2" s="184"/>
      <c r="C2" s="184"/>
      <c r="D2" s="184"/>
      <c r="E2" s="184"/>
      <c r="F2" s="184"/>
      <c r="G2" s="184"/>
      <c r="H2" s="184"/>
    </row>
    <row r="3" spans="1:8" ht="30" customHeight="1" x14ac:dyDescent="0.15">
      <c r="A3" s="190" t="s">
        <v>705</v>
      </c>
      <c r="B3" s="185" t="s">
        <v>706</v>
      </c>
      <c r="C3" s="186"/>
      <c r="D3" s="187"/>
      <c r="E3" s="188" t="s">
        <v>707</v>
      </c>
      <c r="F3" s="188"/>
      <c r="G3" s="188"/>
      <c r="H3" s="190" t="s">
        <v>633</v>
      </c>
    </row>
    <row r="4" spans="1:8" ht="36" customHeight="1" x14ac:dyDescent="0.15">
      <c r="A4" s="190"/>
      <c r="B4" s="29" t="s">
        <v>708</v>
      </c>
      <c r="C4" s="29" t="s">
        <v>596</v>
      </c>
      <c r="D4" s="29" t="s">
        <v>629</v>
      </c>
      <c r="E4" s="29" t="s">
        <v>708</v>
      </c>
      <c r="F4" s="29" t="s">
        <v>596</v>
      </c>
      <c r="G4" s="29" t="s">
        <v>600</v>
      </c>
      <c r="H4" s="190"/>
    </row>
    <row r="5" spans="1:8" ht="35.1" customHeight="1" x14ac:dyDescent="0.15">
      <c r="A5" s="32" t="s">
        <v>709</v>
      </c>
      <c r="B5" s="48">
        <f>SUM(C5:D5)</f>
        <v>63452</v>
      </c>
      <c r="C5" s="33">
        <v>47379</v>
      </c>
      <c r="D5" s="33">
        <v>16073</v>
      </c>
      <c r="E5" s="33">
        <f t="shared" ref="E5:E12" si="0">SUM(F5:G5)</f>
        <v>50016</v>
      </c>
      <c r="F5" s="33">
        <v>50016</v>
      </c>
      <c r="G5" s="33"/>
      <c r="H5" s="33">
        <f>B5-E5</f>
        <v>13436</v>
      </c>
    </row>
    <row r="6" spans="1:8" ht="35.1" customHeight="1" x14ac:dyDescent="0.15">
      <c r="A6" s="32" t="s">
        <v>710</v>
      </c>
      <c r="B6" s="48">
        <f t="shared" ref="B6:B11" si="1">SUM(C6:D6)</f>
        <v>63624</v>
      </c>
      <c r="C6" s="33">
        <v>25893</v>
      </c>
      <c r="D6" s="33">
        <v>37731</v>
      </c>
      <c r="E6" s="33">
        <f t="shared" si="0"/>
        <v>18747</v>
      </c>
      <c r="F6" s="33">
        <v>18747</v>
      </c>
      <c r="G6" s="33"/>
      <c r="H6" s="33">
        <f t="shared" ref="H6:H11" si="2">B6-E6</f>
        <v>44877</v>
      </c>
    </row>
    <row r="7" spans="1:8" ht="35.1" customHeight="1" x14ac:dyDescent="0.15">
      <c r="A7" s="32" t="s">
        <v>711</v>
      </c>
      <c r="B7" s="48">
        <f t="shared" si="1"/>
        <v>36301</v>
      </c>
      <c r="C7" s="33">
        <v>25530</v>
      </c>
      <c r="D7" s="33">
        <v>10771</v>
      </c>
      <c r="E7" s="33">
        <f t="shared" si="0"/>
        <v>18516</v>
      </c>
      <c r="F7" s="33">
        <v>18516</v>
      </c>
      <c r="G7" s="33"/>
      <c r="H7" s="33">
        <f t="shared" si="2"/>
        <v>17785</v>
      </c>
    </row>
    <row r="8" spans="1:8" ht="35.1" customHeight="1" x14ac:dyDescent="0.15">
      <c r="A8" s="32" t="s">
        <v>712</v>
      </c>
      <c r="B8" s="48">
        <f t="shared" si="1"/>
        <v>113133</v>
      </c>
      <c r="C8" s="33">
        <v>80891</v>
      </c>
      <c r="D8" s="33">
        <v>32242</v>
      </c>
      <c r="E8" s="33">
        <f t="shared" si="0"/>
        <v>54754</v>
      </c>
      <c r="F8" s="33">
        <v>54754</v>
      </c>
      <c r="G8" s="33"/>
      <c r="H8" s="33">
        <f t="shared" si="2"/>
        <v>58379</v>
      </c>
    </row>
    <row r="9" spans="1:8" ht="35.1" customHeight="1" x14ac:dyDescent="0.15">
      <c r="A9" s="32" t="s">
        <v>713</v>
      </c>
      <c r="B9" s="48">
        <f t="shared" si="1"/>
        <v>9595</v>
      </c>
      <c r="C9" s="33">
        <v>917</v>
      </c>
      <c r="D9" s="33">
        <v>8678</v>
      </c>
      <c r="E9" s="33">
        <f t="shared" si="0"/>
        <v>596</v>
      </c>
      <c r="F9" s="33">
        <v>596</v>
      </c>
      <c r="G9" s="33"/>
      <c r="H9" s="33">
        <f t="shared" si="2"/>
        <v>8999</v>
      </c>
    </row>
    <row r="10" spans="1:8" ht="35.1" customHeight="1" x14ac:dyDescent="0.15">
      <c r="A10" s="32" t="s">
        <v>714</v>
      </c>
      <c r="B10" s="48">
        <f t="shared" si="1"/>
        <v>4300</v>
      </c>
      <c r="C10" s="33">
        <v>873</v>
      </c>
      <c r="D10" s="33">
        <v>3427</v>
      </c>
      <c r="E10" s="33">
        <f t="shared" si="0"/>
        <v>869</v>
      </c>
      <c r="F10" s="33">
        <v>869</v>
      </c>
      <c r="G10" s="33"/>
      <c r="H10" s="33">
        <f t="shared" si="2"/>
        <v>3431</v>
      </c>
    </row>
    <row r="11" spans="1:8" ht="35.1" customHeight="1" x14ac:dyDescent="0.15">
      <c r="A11" s="32" t="s">
        <v>715</v>
      </c>
      <c r="B11" s="48">
        <f t="shared" si="1"/>
        <v>58983</v>
      </c>
      <c r="C11" s="33">
        <v>40810</v>
      </c>
      <c r="D11" s="33">
        <v>18173</v>
      </c>
      <c r="E11" s="33">
        <f t="shared" si="0"/>
        <v>40196</v>
      </c>
      <c r="F11" s="33">
        <v>40196</v>
      </c>
      <c r="G11" s="33"/>
      <c r="H11" s="33">
        <f t="shared" si="2"/>
        <v>18787</v>
      </c>
    </row>
    <row r="12" spans="1:8" ht="35.1" customHeight="1" x14ac:dyDescent="0.15">
      <c r="A12" s="37" t="s">
        <v>708</v>
      </c>
      <c r="B12" s="48">
        <f>SUM(B5:B11)</f>
        <v>349388</v>
      </c>
      <c r="C12" s="48">
        <f>SUM(C5:C11)</f>
        <v>222293</v>
      </c>
      <c r="D12" s="48">
        <f>SUM(D5:D11)</f>
        <v>127095</v>
      </c>
      <c r="E12" s="33">
        <f t="shared" si="0"/>
        <v>183694</v>
      </c>
      <c r="F12" s="33">
        <f>SUM(F5:F11)</f>
        <v>183694</v>
      </c>
      <c r="G12" s="33"/>
      <c r="H12" s="33">
        <f>SUM(H5:H11)</f>
        <v>165694</v>
      </c>
    </row>
    <row r="13" spans="1:8" ht="35.1" customHeight="1" x14ac:dyDescent="0.15">
      <c r="A13" s="189" t="s">
        <v>716</v>
      </c>
      <c r="B13" s="189"/>
      <c r="C13" s="189"/>
      <c r="D13" s="189"/>
      <c r="E13" s="189"/>
      <c r="F13" s="189"/>
      <c r="G13" s="189"/>
      <c r="H13" s="189"/>
    </row>
  </sheetData>
  <mergeCells count="7">
    <mergeCell ref="A1:H1"/>
    <mergeCell ref="A2:H2"/>
    <mergeCell ref="B3:D3"/>
    <mergeCell ref="E3:G3"/>
    <mergeCell ref="A13:H13"/>
    <mergeCell ref="A3:A4"/>
    <mergeCell ref="H3:H4"/>
  </mergeCells>
  <phoneticPr fontId="29" type="noConversion"/>
  <printOptions horizontalCentered="1"/>
  <pageMargins left="0.70763888888888904" right="0.70763888888888904" top="0.74791666666666701" bottom="0.74791666666666701" header="0.31388888888888899" footer="0.31388888888888899"/>
  <pageSetup paperSize="9" firstPageNumber="32" orientation="landscape" useFirstPageNumber="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sqref="A1:M1"/>
    </sheetView>
  </sheetViews>
  <sheetFormatPr defaultColWidth="9" defaultRowHeight="11.25" x14ac:dyDescent="0.15"/>
  <cols>
    <col min="1" max="1" width="28" style="42" customWidth="1"/>
    <col min="2" max="2" width="9.25" style="42" customWidth="1"/>
    <col min="3" max="3" width="7.375" style="42" customWidth="1"/>
    <col min="4" max="4" width="8.125" style="42" customWidth="1"/>
    <col min="5" max="5" width="7.875" style="42" customWidth="1"/>
    <col min="6" max="7" width="8" style="42" customWidth="1"/>
    <col min="8" max="8" width="8.25" style="42" customWidth="1"/>
    <col min="9" max="10" width="8" style="42" customWidth="1"/>
    <col min="11" max="257" width="9" style="42"/>
    <col min="258" max="258" width="28" style="42" customWidth="1"/>
    <col min="259" max="259" width="9.25" style="42" customWidth="1"/>
    <col min="260" max="260" width="7.375" style="42" customWidth="1"/>
    <col min="261" max="261" width="8.125" style="42" customWidth="1"/>
    <col min="262" max="262" width="7.875" style="42" customWidth="1"/>
    <col min="263" max="263" width="8" style="42" customWidth="1"/>
    <col min="264" max="264" width="8.25" style="42" customWidth="1"/>
    <col min="265" max="266" width="8" style="42" customWidth="1"/>
    <col min="267" max="513" width="9" style="42"/>
    <col min="514" max="514" width="28" style="42" customWidth="1"/>
    <col min="515" max="515" width="9.25" style="42" customWidth="1"/>
    <col min="516" max="516" width="7.375" style="42" customWidth="1"/>
    <col min="517" max="517" width="8.125" style="42" customWidth="1"/>
    <col min="518" max="518" width="7.875" style="42" customWidth="1"/>
    <col min="519" max="519" width="8" style="42" customWidth="1"/>
    <col min="520" max="520" width="8.25" style="42" customWidth="1"/>
    <col min="521" max="522" width="8" style="42" customWidth="1"/>
    <col min="523" max="769" width="9" style="42"/>
    <col min="770" max="770" width="28" style="42" customWidth="1"/>
    <col min="771" max="771" width="9.25" style="42" customWidth="1"/>
    <col min="772" max="772" width="7.375" style="42" customWidth="1"/>
    <col min="773" max="773" width="8.125" style="42" customWidth="1"/>
    <col min="774" max="774" width="7.875" style="42" customWidth="1"/>
    <col min="775" max="775" width="8" style="42" customWidth="1"/>
    <col min="776" max="776" width="8.25" style="42" customWidth="1"/>
    <col min="777" max="778" width="8" style="42" customWidth="1"/>
    <col min="779" max="1025" width="9" style="42"/>
    <col min="1026" max="1026" width="28" style="42" customWidth="1"/>
    <col min="1027" max="1027" width="9.25" style="42" customWidth="1"/>
    <col min="1028" max="1028" width="7.375" style="42" customWidth="1"/>
    <col min="1029" max="1029" width="8.125" style="42" customWidth="1"/>
    <col min="1030" max="1030" width="7.875" style="42" customWidth="1"/>
    <col min="1031" max="1031" width="8" style="42" customWidth="1"/>
    <col min="1032" max="1032" width="8.25" style="42" customWidth="1"/>
    <col min="1033" max="1034" width="8" style="42" customWidth="1"/>
    <col min="1035" max="1281" width="9" style="42"/>
    <col min="1282" max="1282" width="28" style="42" customWidth="1"/>
    <col min="1283" max="1283" width="9.25" style="42" customWidth="1"/>
    <col min="1284" max="1284" width="7.375" style="42" customWidth="1"/>
    <col min="1285" max="1285" width="8.125" style="42" customWidth="1"/>
    <col min="1286" max="1286" width="7.875" style="42" customWidth="1"/>
    <col min="1287" max="1287" width="8" style="42" customWidth="1"/>
    <col min="1288" max="1288" width="8.25" style="42" customWidth="1"/>
    <col min="1289" max="1290" width="8" style="42" customWidth="1"/>
    <col min="1291" max="1537" width="9" style="42"/>
    <col min="1538" max="1538" width="28" style="42" customWidth="1"/>
    <col min="1539" max="1539" width="9.25" style="42" customWidth="1"/>
    <col min="1540" max="1540" width="7.375" style="42" customWidth="1"/>
    <col min="1541" max="1541" width="8.125" style="42" customWidth="1"/>
    <col min="1542" max="1542" width="7.875" style="42" customWidth="1"/>
    <col min="1543" max="1543" width="8" style="42" customWidth="1"/>
    <col min="1544" max="1544" width="8.25" style="42" customWidth="1"/>
    <col min="1545" max="1546" width="8" style="42" customWidth="1"/>
    <col min="1547" max="1793" width="9" style="42"/>
    <col min="1794" max="1794" width="28" style="42" customWidth="1"/>
    <col min="1795" max="1795" width="9.25" style="42" customWidth="1"/>
    <col min="1796" max="1796" width="7.375" style="42" customWidth="1"/>
    <col min="1797" max="1797" width="8.125" style="42" customWidth="1"/>
    <col min="1798" max="1798" width="7.875" style="42" customWidth="1"/>
    <col min="1799" max="1799" width="8" style="42" customWidth="1"/>
    <col min="1800" max="1800" width="8.25" style="42" customWidth="1"/>
    <col min="1801" max="1802" width="8" style="42" customWidth="1"/>
    <col min="1803" max="2049" width="9" style="42"/>
    <col min="2050" max="2050" width="28" style="42" customWidth="1"/>
    <col min="2051" max="2051" width="9.25" style="42" customWidth="1"/>
    <col min="2052" max="2052" width="7.375" style="42" customWidth="1"/>
    <col min="2053" max="2053" width="8.125" style="42" customWidth="1"/>
    <col min="2054" max="2054" width="7.875" style="42" customWidth="1"/>
    <col min="2055" max="2055" width="8" style="42" customWidth="1"/>
    <col min="2056" max="2056" width="8.25" style="42" customWidth="1"/>
    <col min="2057" max="2058" width="8" style="42" customWidth="1"/>
    <col min="2059" max="2305" width="9" style="42"/>
    <col min="2306" max="2306" width="28" style="42" customWidth="1"/>
    <col min="2307" max="2307" width="9.25" style="42" customWidth="1"/>
    <col min="2308" max="2308" width="7.375" style="42" customWidth="1"/>
    <col min="2309" max="2309" width="8.125" style="42" customWidth="1"/>
    <col min="2310" max="2310" width="7.875" style="42" customWidth="1"/>
    <col min="2311" max="2311" width="8" style="42" customWidth="1"/>
    <col min="2312" max="2312" width="8.25" style="42" customWidth="1"/>
    <col min="2313" max="2314" width="8" style="42" customWidth="1"/>
    <col min="2315" max="2561" width="9" style="42"/>
    <col min="2562" max="2562" width="28" style="42" customWidth="1"/>
    <col min="2563" max="2563" width="9.25" style="42" customWidth="1"/>
    <col min="2564" max="2564" width="7.375" style="42" customWidth="1"/>
    <col min="2565" max="2565" width="8.125" style="42" customWidth="1"/>
    <col min="2566" max="2566" width="7.875" style="42" customWidth="1"/>
    <col min="2567" max="2567" width="8" style="42" customWidth="1"/>
    <col min="2568" max="2568" width="8.25" style="42" customWidth="1"/>
    <col min="2569" max="2570" width="8" style="42" customWidth="1"/>
    <col min="2571" max="2817" width="9" style="42"/>
    <col min="2818" max="2818" width="28" style="42" customWidth="1"/>
    <col min="2819" max="2819" width="9.25" style="42" customWidth="1"/>
    <col min="2820" max="2820" width="7.375" style="42" customWidth="1"/>
    <col min="2821" max="2821" width="8.125" style="42" customWidth="1"/>
    <col min="2822" max="2822" width="7.875" style="42" customWidth="1"/>
    <col min="2823" max="2823" width="8" style="42" customWidth="1"/>
    <col min="2824" max="2824" width="8.25" style="42" customWidth="1"/>
    <col min="2825" max="2826" width="8" style="42" customWidth="1"/>
    <col min="2827" max="3073" width="9" style="42"/>
    <col min="3074" max="3074" width="28" style="42" customWidth="1"/>
    <col min="3075" max="3075" width="9.25" style="42" customWidth="1"/>
    <col min="3076" max="3076" width="7.375" style="42" customWidth="1"/>
    <col min="3077" max="3077" width="8.125" style="42" customWidth="1"/>
    <col min="3078" max="3078" width="7.875" style="42" customWidth="1"/>
    <col min="3079" max="3079" width="8" style="42" customWidth="1"/>
    <col min="3080" max="3080" width="8.25" style="42" customWidth="1"/>
    <col min="3081" max="3082" width="8" style="42" customWidth="1"/>
    <col min="3083" max="3329" width="9" style="42"/>
    <col min="3330" max="3330" width="28" style="42" customWidth="1"/>
    <col min="3331" max="3331" width="9.25" style="42" customWidth="1"/>
    <col min="3332" max="3332" width="7.375" style="42" customWidth="1"/>
    <col min="3333" max="3333" width="8.125" style="42" customWidth="1"/>
    <col min="3334" max="3334" width="7.875" style="42" customWidth="1"/>
    <col min="3335" max="3335" width="8" style="42" customWidth="1"/>
    <col min="3336" max="3336" width="8.25" style="42" customWidth="1"/>
    <col min="3337" max="3338" width="8" style="42" customWidth="1"/>
    <col min="3339" max="3585" width="9" style="42"/>
    <col min="3586" max="3586" width="28" style="42" customWidth="1"/>
    <col min="3587" max="3587" width="9.25" style="42" customWidth="1"/>
    <col min="3588" max="3588" width="7.375" style="42" customWidth="1"/>
    <col min="3589" max="3589" width="8.125" style="42" customWidth="1"/>
    <col min="3590" max="3590" width="7.875" style="42" customWidth="1"/>
    <col min="3591" max="3591" width="8" style="42" customWidth="1"/>
    <col min="3592" max="3592" width="8.25" style="42" customWidth="1"/>
    <col min="3593" max="3594" width="8" style="42" customWidth="1"/>
    <col min="3595" max="3841" width="9" style="42"/>
    <col min="3842" max="3842" width="28" style="42" customWidth="1"/>
    <col min="3843" max="3843" width="9.25" style="42" customWidth="1"/>
    <col min="3844" max="3844" width="7.375" style="42" customWidth="1"/>
    <col min="3845" max="3845" width="8.125" style="42" customWidth="1"/>
    <col min="3846" max="3846" width="7.875" style="42" customWidth="1"/>
    <col min="3847" max="3847" width="8" style="42" customWidth="1"/>
    <col min="3848" max="3848" width="8.25" style="42" customWidth="1"/>
    <col min="3849" max="3850" width="8" style="42" customWidth="1"/>
    <col min="3851" max="4097" width="9" style="42"/>
    <col min="4098" max="4098" width="28" style="42" customWidth="1"/>
    <col min="4099" max="4099" width="9.25" style="42" customWidth="1"/>
    <col min="4100" max="4100" width="7.375" style="42" customWidth="1"/>
    <col min="4101" max="4101" width="8.125" style="42" customWidth="1"/>
    <col min="4102" max="4102" width="7.875" style="42" customWidth="1"/>
    <col min="4103" max="4103" width="8" style="42" customWidth="1"/>
    <col min="4104" max="4104" width="8.25" style="42" customWidth="1"/>
    <col min="4105" max="4106" width="8" style="42" customWidth="1"/>
    <col min="4107" max="4353" width="9" style="42"/>
    <col min="4354" max="4354" width="28" style="42" customWidth="1"/>
    <col min="4355" max="4355" width="9.25" style="42" customWidth="1"/>
    <col min="4356" max="4356" width="7.375" style="42" customWidth="1"/>
    <col min="4357" max="4357" width="8.125" style="42" customWidth="1"/>
    <col min="4358" max="4358" width="7.875" style="42" customWidth="1"/>
    <col min="4359" max="4359" width="8" style="42" customWidth="1"/>
    <col min="4360" max="4360" width="8.25" style="42" customWidth="1"/>
    <col min="4361" max="4362" width="8" style="42" customWidth="1"/>
    <col min="4363" max="4609" width="9" style="42"/>
    <col min="4610" max="4610" width="28" style="42" customWidth="1"/>
    <col min="4611" max="4611" width="9.25" style="42" customWidth="1"/>
    <col min="4612" max="4612" width="7.375" style="42" customWidth="1"/>
    <col min="4613" max="4613" width="8.125" style="42" customWidth="1"/>
    <col min="4614" max="4614" width="7.875" style="42" customWidth="1"/>
    <col min="4615" max="4615" width="8" style="42" customWidth="1"/>
    <col min="4616" max="4616" width="8.25" style="42" customWidth="1"/>
    <col min="4617" max="4618" width="8" style="42" customWidth="1"/>
    <col min="4619" max="4865" width="9" style="42"/>
    <col min="4866" max="4866" width="28" style="42" customWidth="1"/>
    <col min="4867" max="4867" width="9.25" style="42" customWidth="1"/>
    <col min="4868" max="4868" width="7.375" style="42" customWidth="1"/>
    <col min="4869" max="4869" width="8.125" style="42" customWidth="1"/>
    <col min="4870" max="4870" width="7.875" style="42" customWidth="1"/>
    <col min="4871" max="4871" width="8" style="42" customWidth="1"/>
    <col min="4872" max="4872" width="8.25" style="42" customWidth="1"/>
    <col min="4873" max="4874" width="8" style="42" customWidth="1"/>
    <col min="4875" max="5121" width="9" style="42"/>
    <col min="5122" max="5122" width="28" style="42" customWidth="1"/>
    <col min="5123" max="5123" width="9.25" style="42" customWidth="1"/>
    <col min="5124" max="5124" width="7.375" style="42" customWidth="1"/>
    <col min="5125" max="5125" width="8.125" style="42" customWidth="1"/>
    <col min="5126" max="5126" width="7.875" style="42" customWidth="1"/>
    <col min="5127" max="5127" width="8" style="42" customWidth="1"/>
    <col min="5128" max="5128" width="8.25" style="42" customWidth="1"/>
    <col min="5129" max="5130" width="8" style="42" customWidth="1"/>
    <col min="5131" max="5377" width="9" style="42"/>
    <col min="5378" max="5378" width="28" style="42" customWidth="1"/>
    <col min="5379" max="5379" width="9.25" style="42" customWidth="1"/>
    <col min="5380" max="5380" width="7.375" style="42" customWidth="1"/>
    <col min="5381" max="5381" width="8.125" style="42" customWidth="1"/>
    <col min="5382" max="5382" width="7.875" style="42" customWidth="1"/>
    <col min="5383" max="5383" width="8" style="42" customWidth="1"/>
    <col min="5384" max="5384" width="8.25" style="42" customWidth="1"/>
    <col min="5385" max="5386" width="8" style="42" customWidth="1"/>
    <col min="5387" max="5633" width="9" style="42"/>
    <col min="5634" max="5634" width="28" style="42" customWidth="1"/>
    <col min="5635" max="5635" width="9.25" style="42" customWidth="1"/>
    <col min="5636" max="5636" width="7.375" style="42" customWidth="1"/>
    <col min="5637" max="5637" width="8.125" style="42" customWidth="1"/>
    <col min="5638" max="5638" width="7.875" style="42" customWidth="1"/>
    <col min="5639" max="5639" width="8" style="42" customWidth="1"/>
    <col min="5640" max="5640" width="8.25" style="42" customWidth="1"/>
    <col min="5641" max="5642" width="8" style="42" customWidth="1"/>
    <col min="5643" max="5889" width="9" style="42"/>
    <col min="5890" max="5890" width="28" style="42" customWidth="1"/>
    <col min="5891" max="5891" width="9.25" style="42" customWidth="1"/>
    <col min="5892" max="5892" width="7.375" style="42" customWidth="1"/>
    <col min="5893" max="5893" width="8.125" style="42" customWidth="1"/>
    <col min="5894" max="5894" width="7.875" style="42" customWidth="1"/>
    <col min="5895" max="5895" width="8" style="42" customWidth="1"/>
    <col min="5896" max="5896" width="8.25" style="42" customWidth="1"/>
    <col min="5897" max="5898" width="8" style="42" customWidth="1"/>
    <col min="5899" max="6145" width="9" style="42"/>
    <col min="6146" max="6146" width="28" style="42" customWidth="1"/>
    <col min="6147" max="6147" width="9.25" style="42" customWidth="1"/>
    <col min="6148" max="6148" width="7.375" style="42" customWidth="1"/>
    <col min="6149" max="6149" width="8.125" style="42" customWidth="1"/>
    <col min="6150" max="6150" width="7.875" style="42" customWidth="1"/>
    <col min="6151" max="6151" width="8" style="42" customWidth="1"/>
    <col min="6152" max="6152" width="8.25" style="42" customWidth="1"/>
    <col min="6153" max="6154" width="8" style="42" customWidth="1"/>
    <col min="6155" max="6401" width="9" style="42"/>
    <col min="6402" max="6402" width="28" style="42" customWidth="1"/>
    <col min="6403" max="6403" width="9.25" style="42" customWidth="1"/>
    <col min="6404" max="6404" width="7.375" style="42" customWidth="1"/>
    <col min="6405" max="6405" width="8.125" style="42" customWidth="1"/>
    <col min="6406" max="6406" width="7.875" style="42" customWidth="1"/>
    <col min="6407" max="6407" width="8" style="42" customWidth="1"/>
    <col min="6408" max="6408" width="8.25" style="42" customWidth="1"/>
    <col min="6409" max="6410" width="8" style="42" customWidth="1"/>
    <col min="6411" max="6657" width="9" style="42"/>
    <col min="6658" max="6658" width="28" style="42" customWidth="1"/>
    <col min="6659" max="6659" width="9.25" style="42" customWidth="1"/>
    <col min="6660" max="6660" width="7.375" style="42" customWidth="1"/>
    <col min="6661" max="6661" width="8.125" style="42" customWidth="1"/>
    <col min="6662" max="6662" width="7.875" style="42" customWidth="1"/>
    <col min="6663" max="6663" width="8" style="42" customWidth="1"/>
    <col min="6664" max="6664" width="8.25" style="42" customWidth="1"/>
    <col min="6665" max="6666" width="8" style="42" customWidth="1"/>
    <col min="6667" max="6913" width="9" style="42"/>
    <col min="6914" max="6914" width="28" style="42" customWidth="1"/>
    <col min="6915" max="6915" width="9.25" style="42" customWidth="1"/>
    <col min="6916" max="6916" width="7.375" style="42" customWidth="1"/>
    <col min="6917" max="6917" width="8.125" style="42" customWidth="1"/>
    <col min="6918" max="6918" width="7.875" style="42" customWidth="1"/>
    <col min="6919" max="6919" width="8" style="42" customWidth="1"/>
    <col min="6920" max="6920" width="8.25" style="42" customWidth="1"/>
    <col min="6921" max="6922" width="8" style="42" customWidth="1"/>
    <col min="6923" max="7169" width="9" style="42"/>
    <col min="7170" max="7170" width="28" style="42" customWidth="1"/>
    <col min="7171" max="7171" width="9.25" style="42" customWidth="1"/>
    <col min="7172" max="7172" width="7.375" style="42" customWidth="1"/>
    <col min="7173" max="7173" width="8.125" style="42" customWidth="1"/>
    <col min="7174" max="7174" width="7.875" style="42" customWidth="1"/>
    <col min="7175" max="7175" width="8" style="42" customWidth="1"/>
    <col min="7176" max="7176" width="8.25" style="42" customWidth="1"/>
    <col min="7177" max="7178" width="8" style="42" customWidth="1"/>
    <col min="7179" max="7425" width="9" style="42"/>
    <col min="7426" max="7426" width="28" style="42" customWidth="1"/>
    <col min="7427" max="7427" width="9.25" style="42" customWidth="1"/>
    <col min="7428" max="7428" width="7.375" style="42" customWidth="1"/>
    <col min="7429" max="7429" width="8.125" style="42" customWidth="1"/>
    <col min="7430" max="7430" width="7.875" style="42" customWidth="1"/>
    <col min="7431" max="7431" width="8" style="42" customWidth="1"/>
    <col min="7432" max="7432" width="8.25" style="42" customWidth="1"/>
    <col min="7433" max="7434" width="8" style="42" customWidth="1"/>
    <col min="7435" max="7681" width="9" style="42"/>
    <col min="7682" max="7682" width="28" style="42" customWidth="1"/>
    <col min="7683" max="7683" width="9.25" style="42" customWidth="1"/>
    <col min="7684" max="7684" width="7.375" style="42" customWidth="1"/>
    <col min="7685" max="7685" width="8.125" style="42" customWidth="1"/>
    <col min="7686" max="7686" width="7.875" style="42" customWidth="1"/>
    <col min="7687" max="7687" width="8" style="42" customWidth="1"/>
    <col min="7688" max="7688" width="8.25" style="42" customWidth="1"/>
    <col min="7689" max="7690" width="8" style="42" customWidth="1"/>
    <col min="7691" max="7937" width="9" style="42"/>
    <col min="7938" max="7938" width="28" style="42" customWidth="1"/>
    <col min="7939" max="7939" width="9.25" style="42" customWidth="1"/>
    <col min="7940" max="7940" width="7.375" style="42" customWidth="1"/>
    <col min="7941" max="7941" width="8.125" style="42" customWidth="1"/>
    <col min="7942" max="7942" width="7.875" style="42" customWidth="1"/>
    <col min="7943" max="7943" width="8" style="42" customWidth="1"/>
    <col min="7944" max="7944" width="8.25" style="42" customWidth="1"/>
    <col min="7945" max="7946" width="8" style="42" customWidth="1"/>
    <col min="7947" max="8193" width="9" style="42"/>
    <col min="8194" max="8194" width="28" style="42" customWidth="1"/>
    <col min="8195" max="8195" width="9.25" style="42" customWidth="1"/>
    <col min="8196" max="8196" width="7.375" style="42" customWidth="1"/>
    <col min="8197" max="8197" width="8.125" style="42" customWidth="1"/>
    <col min="8198" max="8198" width="7.875" style="42" customWidth="1"/>
    <col min="8199" max="8199" width="8" style="42" customWidth="1"/>
    <col min="8200" max="8200" width="8.25" style="42" customWidth="1"/>
    <col min="8201" max="8202" width="8" style="42" customWidth="1"/>
    <col min="8203" max="8449" width="9" style="42"/>
    <col min="8450" max="8450" width="28" style="42" customWidth="1"/>
    <col min="8451" max="8451" width="9.25" style="42" customWidth="1"/>
    <col min="8452" max="8452" width="7.375" style="42" customWidth="1"/>
    <col min="8453" max="8453" width="8.125" style="42" customWidth="1"/>
    <col min="8454" max="8454" width="7.875" style="42" customWidth="1"/>
    <col min="8455" max="8455" width="8" style="42" customWidth="1"/>
    <col min="8456" max="8456" width="8.25" style="42" customWidth="1"/>
    <col min="8457" max="8458" width="8" style="42" customWidth="1"/>
    <col min="8459" max="8705" width="9" style="42"/>
    <col min="8706" max="8706" width="28" style="42" customWidth="1"/>
    <col min="8707" max="8707" width="9.25" style="42" customWidth="1"/>
    <col min="8708" max="8708" width="7.375" style="42" customWidth="1"/>
    <col min="8709" max="8709" width="8.125" style="42" customWidth="1"/>
    <col min="8710" max="8710" width="7.875" style="42" customWidth="1"/>
    <col min="8711" max="8711" width="8" style="42" customWidth="1"/>
    <col min="8712" max="8712" width="8.25" style="42" customWidth="1"/>
    <col min="8713" max="8714" width="8" style="42" customWidth="1"/>
    <col min="8715" max="8961" width="9" style="42"/>
    <col min="8962" max="8962" width="28" style="42" customWidth="1"/>
    <col min="8963" max="8963" width="9.25" style="42" customWidth="1"/>
    <col min="8964" max="8964" width="7.375" style="42" customWidth="1"/>
    <col min="8965" max="8965" width="8.125" style="42" customWidth="1"/>
    <col min="8966" max="8966" width="7.875" style="42" customWidth="1"/>
    <col min="8967" max="8967" width="8" style="42" customWidth="1"/>
    <col min="8968" max="8968" width="8.25" style="42" customWidth="1"/>
    <col min="8969" max="8970" width="8" style="42" customWidth="1"/>
    <col min="8971" max="9217" width="9" style="42"/>
    <col min="9218" max="9218" width="28" style="42" customWidth="1"/>
    <col min="9219" max="9219" width="9.25" style="42" customWidth="1"/>
    <col min="9220" max="9220" width="7.375" style="42" customWidth="1"/>
    <col min="9221" max="9221" width="8.125" style="42" customWidth="1"/>
    <col min="9222" max="9222" width="7.875" style="42" customWidth="1"/>
    <col min="9223" max="9223" width="8" style="42" customWidth="1"/>
    <col min="9224" max="9224" width="8.25" style="42" customWidth="1"/>
    <col min="9225" max="9226" width="8" style="42" customWidth="1"/>
    <col min="9227" max="9473" width="9" style="42"/>
    <col min="9474" max="9474" width="28" style="42" customWidth="1"/>
    <col min="9475" max="9475" width="9.25" style="42" customWidth="1"/>
    <col min="9476" max="9476" width="7.375" style="42" customWidth="1"/>
    <col min="9477" max="9477" width="8.125" style="42" customWidth="1"/>
    <col min="9478" max="9478" width="7.875" style="42" customWidth="1"/>
    <col min="9479" max="9479" width="8" style="42" customWidth="1"/>
    <col min="9480" max="9480" width="8.25" style="42" customWidth="1"/>
    <col min="9481" max="9482" width="8" style="42" customWidth="1"/>
    <col min="9483" max="9729" width="9" style="42"/>
    <col min="9730" max="9730" width="28" style="42" customWidth="1"/>
    <col min="9731" max="9731" width="9.25" style="42" customWidth="1"/>
    <col min="9732" max="9732" width="7.375" style="42" customWidth="1"/>
    <col min="9733" max="9733" width="8.125" style="42" customWidth="1"/>
    <col min="9734" max="9734" width="7.875" style="42" customWidth="1"/>
    <col min="9735" max="9735" width="8" style="42" customWidth="1"/>
    <col min="9736" max="9736" width="8.25" style="42" customWidth="1"/>
    <col min="9737" max="9738" width="8" style="42" customWidth="1"/>
    <col min="9739" max="9985" width="9" style="42"/>
    <col min="9986" max="9986" width="28" style="42" customWidth="1"/>
    <col min="9987" max="9987" width="9.25" style="42" customWidth="1"/>
    <col min="9988" max="9988" width="7.375" style="42" customWidth="1"/>
    <col min="9989" max="9989" width="8.125" style="42" customWidth="1"/>
    <col min="9990" max="9990" width="7.875" style="42" customWidth="1"/>
    <col min="9991" max="9991" width="8" style="42" customWidth="1"/>
    <col min="9992" max="9992" width="8.25" style="42" customWidth="1"/>
    <col min="9993" max="9994" width="8" style="42" customWidth="1"/>
    <col min="9995" max="10241" width="9" style="42"/>
    <col min="10242" max="10242" width="28" style="42" customWidth="1"/>
    <col min="10243" max="10243" width="9.25" style="42" customWidth="1"/>
    <col min="10244" max="10244" width="7.375" style="42" customWidth="1"/>
    <col min="10245" max="10245" width="8.125" style="42" customWidth="1"/>
    <col min="10246" max="10246" width="7.875" style="42" customWidth="1"/>
    <col min="10247" max="10247" width="8" style="42" customWidth="1"/>
    <col min="10248" max="10248" width="8.25" style="42" customWidth="1"/>
    <col min="10249" max="10250" width="8" style="42" customWidth="1"/>
    <col min="10251" max="10497" width="9" style="42"/>
    <col min="10498" max="10498" width="28" style="42" customWidth="1"/>
    <col min="10499" max="10499" width="9.25" style="42" customWidth="1"/>
    <col min="10500" max="10500" width="7.375" style="42" customWidth="1"/>
    <col min="10501" max="10501" width="8.125" style="42" customWidth="1"/>
    <col min="10502" max="10502" width="7.875" style="42" customWidth="1"/>
    <col min="10503" max="10503" width="8" style="42" customWidth="1"/>
    <col min="10504" max="10504" width="8.25" style="42" customWidth="1"/>
    <col min="10505" max="10506" width="8" style="42" customWidth="1"/>
    <col min="10507" max="10753" width="9" style="42"/>
    <col min="10754" max="10754" width="28" style="42" customWidth="1"/>
    <col min="10755" max="10755" width="9.25" style="42" customWidth="1"/>
    <col min="10756" max="10756" width="7.375" style="42" customWidth="1"/>
    <col min="10757" max="10757" width="8.125" style="42" customWidth="1"/>
    <col min="10758" max="10758" width="7.875" style="42" customWidth="1"/>
    <col min="10759" max="10759" width="8" style="42" customWidth="1"/>
    <col min="10760" max="10760" width="8.25" style="42" customWidth="1"/>
    <col min="10761" max="10762" width="8" style="42" customWidth="1"/>
    <col min="10763" max="11009" width="9" style="42"/>
    <col min="11010" max="11010" width="28" style="42" customWidth="1"/>
    <col min="11011" max="11011" width="9.25" style="42" customWidth="1"/>
    <col min="11012" max="11012" width="7.375" style="42" customWidth="1"/>
    <col min="11013" max="11013" width="8.125" style="42" customWidth="1"/>
    <col min="11014" max="11014" width="7.875" style="42" customWidth="1"/>
    <col min="11015" max="11015" width="8" style="42" customWidth="1"/>
    <col min="11016" max="11016" width="8.25" style="42" customWidth="1"/>
    <col min="11017" max="11018" width="8" style="42" customWidth="1"/>
    <col min="11019" max="11265" width="9" style="42"/>
    <col min="11266" max="11266" width="28" style="42" customWidth="1"/>
    <col min="11267" max="11267" width="9.25" style="42" customWidth="1"/>
    <col min="11268" max="11268" width="7.375" style="42" customWidth="1"/>
    <col min="11269" max="11269" width="8.125" style="42" customWidth="1"/>
    <col min="11270" max="11270" width="7.875" style="42" customWidth="1"/>
    <col min="11271" max="11271" width="8" style="42" customWidth="1"/>
    <col min="11272" max="11272" width="8.25" style="42" customWidth="1"/>
    <col min="11273" max="11274" width="8" style="42" customWidth="1"/>
    <col min="11275" max="11521" width="9" style="42"/>
    <col min="11522" max="11522" width="28" style="42" customWidth="1"/>
    <col min="11523" max="11523" width="9.25" style="42" customWidth="1"/>
    <col min="11524" max="11524" width="7.375" style="42" customWidth="1"/>
    <col min="11525" max="11525" width="8.125" style="42" customWidth="1"/>
    <col min="11526" max="11526" width="7.875" style="42" customWidth="1"/>
    <col min="11527" max="11527" width="8" style="42" customWidth="1"/>
    <col min="11528" max="11528" width="8.25" style="42" customWidth="1"/>
    <col min="11529" max="11530" width="8" style="42" customWidth="1"/>
    <col min="11531" max="11777" width="9" style="42"/>
    <col min="11778" max="11778" width="28" style="42" customWidth="1"/>
    <col min="11779" max="11779" width="9.25" style="42" customWidth="1"/>
    <col min="11780" max="11780" width="7.375" style="42" customWidth="1"/>
    <col min="11781" max="11781" width="8.125" style="42" customWidth="1"/>
    <col min="11782" max="11782" width="7.875" style="42" customWidth="1"/>
    <col min="11783" max="11783" width="8" style="42" customWidth="1"/>
    <col min="11784" max="11784" width="8.25" style="42" customWidth="1"/>
    <col min="11785" max="11786" width="8" style="42" customWidth="1"/>
    <col min="11787" max="12033" width="9" style="42"/>
    <col min="12034" max="12034" width="28" style="42" customWidth="1"/>
    <col min="12035" max="12035" width="9.25" style="42" customWidth="1"/>
    <col min="12036" max="12036" width="7.375" style="42" customWidth="1"/>
    <col min="12037" max="12037" width="8.125" style="42" customWidth="1"/>
    <col min="12038" max="12038" width="7.875" style="42" customWidth="1"/>
    <col min="12039" max="12039" width="8" style="42" customWidth="1"/>
    <col min="12040" max="12040" width="8.25" style="42" customWidth="1"/>
    <col min="12041" max="12042" width="8" style="42" customWidth="1"/>
    <col min="12043" max="12289" width="9" style="42"/>
    <col min="12290" max="12290" width="28" style="42" customWidth="1"/>
    <col min="12291" max="12291" width="9.25" style="42" customWidth="1"/>
    <col min="12292" max="12292" width="7.375" style="42" customWidth="1"/>
    <col min="12293" max="12293" width="8.125" style="42" customWidth="1"/>
    <col min="12294" max="12294" width="7.875" style="42" customWidth="1"/>
    <col min="12295" max="12295" width="8" style="42" customWidth="1"/>
    <col min="12296" max="12296" width="8.25" style="42" customWidth="1"/>
    <col min="12297" max="12298" width="8" style="42" customWidth="1"/>
    <col min="12299" max="12545" width="9" style="42"/>
    <col min="12546" max="12546" width="28" style="42" customWidth="1"/>
    <col min="12547" max="12547" width="9.25" style="42" customWidth="1"/>
    <col min="12548" max="12548" width="7.375" style="42" customWidth="1"/>
    <col min="12549" max="12549" width="8.125" style="42" customWidth="1"/>
    <col min="12550" max="12550" width="7.875" style="42" customWidth="1"/>
    <col min="12551" max="12551" width="8" style="42" customWidth="1"/>
    <col min="12552" max="12552" width="8.25" style="42" customWidth="1"/>
    <col min="12553" max="12554" width="8" style="42" customWidth="1"/>
    <col min="12555" max="12801" width="9" style="42"/>
    <col min="12802" max="12802" width="28" style="42" customWidth="1"/>
    <col min="12803" max="12803" width="9.25" style="42" customWidth="1"/>
    <col min="12804" max="12804" width="7.375" style="42" customWidth="1"/>
    <col min="12805" max="12805" width="8.125" style="42" customWidth="1"/>
    <col min="12806" max="12806" width="7.875" style="42" customWidth="1"/>
    <col min="12807" max="12807" width="8" style="42" customWidth="1"/>
    <col min="12808" max="12808" width="8.25" style="42" customWidth="1"/>
    <col min="12809" max="12810" width="8" style="42" customWidth="1"/>
    <col min="12811" max="13057" width="9" style="42"/>
    <col min="13058" max="13058" width="28" style="42" customWidth="1"/>
    <col min="13059" max="13059" width="9.25" style="42" customWidth="1"/>
    <col min="13060" max="13060" width="7.375" style="42" customWidth="1"/>
    <col min="13061" max="13061" width="8.125" style="42" customWidth="1"/>
    <col min="13062" max="13062" width="7.875" style="42" customWidth="1"/>
    <col min="13063" max="13063" width="8" style="42" customWidth="1"/>
    <col min="13064" max="13064" width="8.25" style="42" customWidth="1"/>
    <col min="13065" max="13066" width="8" style="42" customWidth="1"/>
    <col min="13067" max="13313" width="9" style="42"/>
    <col min="13314" max="13314" width="28" style="42" customWidth="1"/>
    <col min="13315" max="13315" width="9.25" style="42" customWidth="1"/>
    <col min="13316" max="13316" width="7.375" style="42" customWidth="1"/>
    <col min="13317" max="13317" width="8.125" style="42" customWidth="1"/>
    <col min="13318" max="13318" width="7.875" style="42" customWidth="1"/>
    <col min="13319" max="13319" width="8" style="42" customWidth="1"/>
    <col min="13320" max="13320" width="8.25" style="42" customWidth="1"/>
    <col min="13321" max="13322" width="8" style="42" customWidth="1"/>
    <col min="13323" max="13569" width="9" style="42"/>
    <col min="13570" max="13570" width="28" style="42" customWidth="1"/>
    <col min="13571" max="13571" width="9.25" style="42" customWidth="1"/>
    <col min="13572" max="13572" width="7.375" style="42" customWidth="1"/>
    <col min="13573" max="13573" width="8.125" style="42" customWidth="1"/>
    <col min="13574" max="13574" width="7.875" style="42" customWidth="1"/>
    <col min="13575" max="13575" width="8" style="42" customWidth="1"/>
    <col min="13576" max="13576" width="8.25" style="42" customWidth="1"/>
    <col min="13577" max="13578" width="8" style="42" customWidth="1"/>
    <col min="13579" max="13825" width="9" style="42"/>
    <col min="13826" max="13826" width="28" style="42" customWidth="1"/>
    <col min="13827" max="13827" width="9.25" style="42" customWidth="1"/>
    <col min="13828" max="13828" width="7.375" style="42" customWidth="1"/>
    <col min="13829" max="13829" width="8.125" style="42" customWidth="1"/>
    <col min="13830" max="13830" width="7.875" style="42" customWidth="1"/>
    <col min="13831" max="13831" width="8" style="42" customWidth="1"/>
    <col min="13832" max="13832" width="8.25" style="42" customWidth="1"/>
    <col min="13833" max="13834" width="8" style="42" customWidth="1"/>
    <col min="13835" max="14081" width="9" style="42"/>
    <col min="14082" max="14082" width="28" style="42" customWidth="1"/>
    <col min="14083" max="14083" width="9.25" style="42" customWidth="1"/>
    <col min="14084" max="14084" width="7.375" style="42" customWidth="1"/>
    <col min="14085" max="14085" width="8.125" style="42" customWidth="1"/>
    <col min="14086" max="14086" width="7.875" style="42" customWidth="1"/>
    <col min="14087" max="14087" width="8" style="42" customWidth="1"/>
    <col min="14088" max="14088" width="8.25" style="42" customWidth="1"/>
    <col min="14089" max="14090" width="8" style="42" customWidth="1"/>
    <col min="14091" max="14337" width="9" style="42"/>
    <col min="14338" max="14338" width="28" style="42" customWidth="1"/>
    <col min="14339" max="14339" width="9.25" style="42" customWidth="1"/>
    <col min="14340" max="14340" width="7.375" style="42" customWidth="1"/>
    <col min="14341" max="14341" width="8.125" style="42" customWidth="1"/>
    <col min="14342" max="14342" width="7.875" style="42" customWidth="1"/>
    <col min="14343" max="14343" width="8" style="42" customWidth="1"/>
    <col min="14344" max="14344" width="8.25" style="42" customWidth="1"/>
    <col min="14345" max="14346" width="8" style="42" customWidth="1"/>
    <col min="14347" max="14593" width="9" style="42"/>
    <col min="14594" max="14594" width="28" style="42" customWidth="1"/>
    <col min="14595" max="14595" width="9.25" style="42" customWidth="1"/>
    <col min="14596" max="14596" width="7.375" style="42" customWidth="1"/>
    <col min="14597" max="14597" width="8.125" style="42" customWidth="1"/>
    <col min="14598" max="14598" width="7.875" style="42" customWidth="1"/>
    <col min="14599" max="14599" width="8" style="42" customWidth="1"/>
    <col min="14600" max="14600" width="8.25" style="42" customWidth="1"/>
    <col min="14601" max="14602" width="8" style="42" customWidth="1"/>
    <col min="14603" max="14849" width="9" style="42"/>
    <col min="14850" max="14850" width="28" style="42" customWidth="1"/>
    <col min="14851" max="14851" width="9.25" style="42" customWidth="1"/>
    <col min="14852" max="14852" width="7.375" style="42" customWidth="1"/>
    <col min="14853" max="14853" width="8.125" style="42" customWidth="1"/>
    <col min="14854" max="14854" width="7.875" style="42" customWidth="1"/>
    <col min="14855" max="14855" width="8" style="42" customWidth="1"/>
    <col min="14856" max="14856" width="8.25" style="42" customWidth="1"/>
    <col min="14857" max="14858" width="8" style="42" customWidth="1"/>
    <col min="14859" max="15105" width="9" style="42"/>
    <col min="15106" max="15106" width="28" style="42" customWidth="1"/>
    <col min="15107" max="15107" width="9.25" style="42" customWidth="1"/>
    <col min="15108" max="15108" width="7.375" style="42" customWidth="1"/>
    <col min="15109" max="15109" width="8.125" style="42" customWidth="1"/>
    <col min="15110" max="15110" width="7.875" style="42" customWidth="1"/>
    <col min="15111" max="15111" width="8" style="42" customWidth="1"/>
    <col min="15112" max="15112" width="8.25" style="42" customWidth="1"/>
    <col min="15113" max="15114" width="8" style="42" customWidth="1"/>
    <col min="15115" max="15361" width="9" style="42"/>
    <col min="15362" max="15362" width="28" style="42" customWidth="1"/>
    <col min="15363" max="15363" width="9.25" style="42" customWidth="1"/>
    <col min="15364" max="15364" width="7.375" style="42" customWidth="1"/>
    <col min="15365" max="15365" width="8.125" style="42" customWidth="1"/>
    <col min="15366" max="15366" width="7.875" style="42" customWidth="1"/>
    <col min="15367" max="15367" width="8" style="42" customWidth="1"/>
    <col min="15368" max="15368" width="8.25" style="42" customWidth="1"/>
    <col min="15369" max="15370" width="8" style="42" customWidth="1"/>
    <col min="15371" max="15617" width="9" style="42"/>
    <col min="15618" max="15618" width="28" style="42" customWidth="1"/>
    <col min="15619" max="15619" width="9.25" style="42" customWidth="1"/>
    <col min="15620" max="15620" width="7.375" style="42" customWidth="1"/>
    <col min="15621" max="15621" width="8.125" style="42" customWidth="1"/>
    <col min="15622" max="15622" width="7.875" style="42" customWidth="1"/>
    <col min="15623" max="15623" width="8" style="42" customWidth="1"/>
    <col min="15624" max="15624" width="8.25" style="42" customWidth="1"/>
    <col min="15625" max="15626" width="8" style="42" customWidth="1"/>
    <col min="15627" max="15873" width="9" style="42"/>
    <col min="15874" max="15874" width="28" style="42" customWidth="1"/>
    <col min="15875" max="15875" width="9.25" style="42" customWidth="1"/>
    <col min="15876" max="15876" width="7.375" style="42" customWidth="1"/>
    <col min="15877" max="15877" width="8.125" style="42" customWidth="1"/>
    <col min="15878" max="15878" width="7.875" style="42" customWidth="1"/>
    <col min="15879" max="15879" width="8" style="42" customWidth="1"/>
    <col min="15880" max="15880" width="8.25" style="42" customWidth="1"/>
    <col min="15881" max="15882" width="8" style="42" customWidth="1"/>
    <col min="15883" max="16129" width="9" style="42"/>
    <col min="16130" max="16130" width="28" style="42" customWidth="1"/>
    <col min="16131" max="16131" width="9.25" style="42" customWidth="1"/>
    <col min="16132" max="16132" width="7.375" style="42" customWidth="1"/>
    <col min="16133" max="16133" width="8.125" style="42" customWidth="1"/>
    <col min="16134" max="16134" width="7.875" style="42" customWidth="1"/>
    <col min="16135" max="16135" width="8" style="42" customWidth="1"/>
    <col min="16136" max="16136" width="8.25" style="42" customWidth="1"/>
    <col min="16137" max="16138" width="8" style="42" customWidth="1"/>
    <col min="16139" max="16384" width="9" style="42"/>
  </cols>
  <sheetData>
    <row r="1" spans="1:13" ht="44.25" customHeight="1" x14ac:dyDescent="0.15">
      <c r="A1" s="191" t="s">
        <v>717</v>
      </c>
      <c r="B1" s="192"/>
      <c r="C1" s="192"/>
      <c r="D1" s="192"/>
      <c r="E1" s="192"/>
      <c r="F1" s="192"/>
      <c r="G1" s="192"/>
      <c r="H1" s="192"/>
      <c r="I1" s="192"/>
      <c r="J1" s="192"/>
      <c r="K1" s="192"/>
      <c r="L1" s="192"/>
      <c r="M1" s="192"/>
    </row>
    <row r="2" spans="1:13" ht="27.95" customHeight="1" x14ac:dyDescent="0.15">
      <c r="M2" s="42" t="s">
        <v>1</v>
      </c>
    </row>
    <row r="3" spans="1:13" ht="30" customHeight="1" x14ac:dyDescent="0.15">
      <c r="A3" s="196" t="s">
        <v>705</v>
      </c>
      <c r="B3" s="190" t="s">
        <v>595</v>
      </c>
      <c r="C3" s="193" t="s">
        <v>596</v>
      </c>
      <c r="D3" s="193"/>
      <c r="E3" s="193"/>
      <c r="F3" s="193"/>
      <c r="G3" s="193"/>
      <c r="H3" s="193"/>
      <c r="I3" s="194"/>
      <c r="J3" s="198" t="s">
        <v>718</v>
      </c>
      <c r="K3" s="198" t="s">
        <v>8</v>
      </c>
      <c r="L3" s="198" t="s">
        <v>9</v>
      </c>
      <c r="M3" s="198" t="s">
        <v>79</v>
      </c>
    </row>
    <row r="4" spans="1:13" ht="39" customHeight="1" x14ac:dyDescent="0.15">
      <c r="A4" s="197"/>
      <c r="B4" s="190"/>
      <c r="C4" s="43" t="s">
        <v>719</v>
      </c>
      <c r="D4" s="29" t="s">
        <v>720</v>
      </c>
      <c r="E4" s="29" t="s">
        <v>721</v>
      </c>
      <c r="F4" s="29" t="s">
        <v>722</v>
      </c>
      <c r="G4" s="29" t="s">
        <v>723</v>
      </c>
      <c r="H4" s="29" t="s">
        <v>724</v>
      </c>
      <c r="I4" s="29" t="s">
        <v>725</v>
      </c>
      <c r="J4" s="198"/>
      <c r="K4" s="198"/>
      <c r="L4" s="198"/>
      <c r="M4" s="198"/>
    </row>
    <row r="5" spans="1:13" ht="35.1" customHeight="1" x14ac:dyDescent="0.15">
      <c r="A5" s="32" t="s">
        <v>709</v>
      </c>
      <c r="B5" s="33"/>
      <c r="C5" s="33">
        <v>47379</v>
      </c>
      <c r="D5" s="33">
        <v>20822</v>
      </c>
      <c r="E5" s="33"/>
      <c r="F5" s="33">
        <v>21110</v>
      </c>
      <c r="G5" s="33">
        <v>67</v>
      </c>
      <c r="H5" s="33">
        <v>806</v>
      </c>
      <c r="I5" s="33"/>
      <c r="J5" s="45"/>
      <c r="K5" s="33">
        <v>44953</v>
      </c>
      <c r="L5" s="33">
        <f t="shared" ref="L5:L11" si="0">C5-K5</f>
        <v>2426</v>
      </c>
      <c r="M5" s="45">
        <f>L5/K5</f>
        <v>5.3967477142793582E-2</v>
      </c>
    </row>
    <row r="6" spans="1:13" ht="35.1" customHeight="1" x14ac:dyDescent="0.15">
      <c r="A6" s="32" t="s">
        <v>710</v>
      </c>
      <c r="B6" s="33">
        <v>25512</v>
      </c>
      <c r="C6" s="33">
        <v>25893</v>
      </c>
      <c r="D6" s="33">
        <v>7247</v>
      </c>
      <c r="E6" s="33"/>
      <c r="F6" s="33">
        <v>18540</v>
      </c>
      <c r="G6" s="33">
        <v>101</v>
      </c>
      <c r="H6" s="33"/>
      <c r="I6" s="33">
        <v>5</v>
      </c>
      <c r="J6" s="45">
        <f t="shared" ref="J6:J12" si="1">C6/B6</f>
        <v>1.014934148635936</v>
      </c>
      <c r="K6" s="33">
        <v>22283</v>
      </c>
      <c r="L6" s="33">
        <f t="shared" si="0"/>
        <v>3610</v>
      </c>
      <c r="M6" s="45">
        <f t="shared" ref="M6:M11" si="2">L6/K6</f>
        <v>0.16200691109814658</v>
      </c>
    </row>
    <row r="7" spans="1:13" ht="35.1" customHeight="1" x14ac:dyDescent="0.15">
      <c r="A7" s="32" t="s">
        <v>711</v>
      </c>
      <c r="B7" s="33">
        <v>14189</v>
      </c>
      <c r="C7" s="33">
        <v>25530</v>
      </c>
      <c r="D7" s="33">
        <v>21348</v>
      </c>
      <c r="E7" s="33"/>
      <c r="F7" s="33">
        <v>105</v>
      </c>
      <c r="G7" s="33">
        <v>157</v>
      </c>
      <c r="H7" s="33">
        <v>3846</v>
      </c>
      <c r="I7" s="33"/>
      <c r="J7" s="45">
        <f t="shared" si="1"/>
        <v>1.7992811332722531</v>
      </c>
      <c r="K7" s="33">
        <v>19661</v>
      </c>
      <c r="L7" s="33">
        <f t="shared" si="0"/>
        <v>5869</v>
      </c>
      <c r="M7" s="45">
        <f t="shared" si="2"/>
        <v>0.29850974009460352</v>
      </c>
    </row>
    <row r="8" spans="1:13" ht="35.1" customHeight="1" x14ac:dyDescent="0.15">
      <c r="A8" s="32" t="s">
        <v>712</v>
      </c>
      <c r="B8" s="33">
        <v>61382</v>
      </c>
      <c r="C8" s="33">
        <f t="shared" ref="C8:C11" si="3">SUM(D8:I8)</f>
        <v>80891</v>
      </c>
      <c r="D8" s="33">
        <v>33219</v>
      </c>
      <c r="E8" s="33"/>
      <c r="F8" s="33">
        <v>47204</v>
      </c>
      <c r="G8" s="33">
        <v>468</v>
      </c>
      <c r="H8" s="33"/>
      <c r="I8" s="33"/>
      <c r="J8" s="45">
        <f t="shared" si="1"/>
        <v>1.3178293310742564</v>
      </c>
      <c r="K8" s="33">
        <v>63406</v>
      </c>
      <c r="L8" s="33">
        <f t="shared" si="0"/>
        <v>17485</v>
      </c>
      <c r="M8" s="45">
        <f t="shared" si="2"/>
        <v>0.27576254613128093</v>
      </c>
    </row>
    <row r="9" spans="1:13" ht="35.1" customHeight="1" x14ac:dyDescent="0.15">
      <c r="A9" s="32" t="s">
        <v>713</v>
      </c>
      <c r="B9" s="33">
        <v>1307</v>
      </c>
      <c r="C9" s="33">
        <v>917</v>
      </c>
      <c r="D9" s="33">
        <v>832</v>
      </c>
      <c r="E9" s="33"/>
      <c r="F9" s="33"/>
      <c r="G9" s="33">
        <v>83</v>
      </c>
      <c r="H9" s="33"/>
      <c r="I9" s="33">
        <v>1</v>
      </c>
      <c r="J9" s="45">
        <f t="shared" si="1"/>
        <v>0.70160673297628151</v>
      </c>
      <c r="K9" s="33">
        <v>1351</v>
      </c>
      <c r="L9" s="33">
        <f t="shared" si="0"/>
        <v>-434</v>
      </c>
      <c r="M9" s="45">
        <f t="shared" si="2"/>
        <v>-0.32124352331606215</v>
      </c>
    </row>
    <row r="10" spans="1:13" ht="35.1" customHeight="1" x14ac:dyDescent="0.15">
      <c r="A10" s="32" t="s">
        <v>714</v>
      </c>
      <c r="B10" s="33">
        <v>459</v>
      </c>
      <c r="C10" s="33">
        <f t="shared" si="3"/>
        <v>873</v>
      </c>
      <c r="D10" s="33">
        <v>837</v>
      </c>
      <c r="E10" s="33"/>
      <c r="F10" s="33"/>
      <c r="G10" s="33">
        <v>36</v>
      </c>
      <c r="H10" s="33"/>
      <c r="I10" s="33"/>
      <c r="J10" s="45">
        <f t="shared" si="1"/>
        <v>1.9019607843137254</v>
      </c>
      <c r="K10" s="33">
        <v>814</v>
      </c>
      <c r="L10" s="33">
        <f t="shared" si="0"/>
        <v>59</v>
      </c>
      <c r="M10" s="45">
        <f t="shared" si="2"/>
        <v>7.2481572481572484E-2</v>
      </c>
    </row>
    <row r="11" spans="1:13" ht="35.1" customHeight="1" x14ac:dyDescent="0.15">
      <c r="A11" s="32" t="s">
        <v>726</v>
      </c>
      <c r="B11" s="33">
        <v>36197</v>
      </c>
      <c r="C11" s="33">
        <f t="shared" si="3"/>
        <v>40810</v>
      </c>
      <c r="D11" s="33">
        <v>31864</v>
      </c>
      <c r="E11" s="33"/>
      <c r="F11" s="33">
        <v>8827</v>
      </c>
      <c r="G11" s="33">
        <v>119</v>
      </c>
      <c r="H11" s="33"/>
      <c r="I11" s="33"/>
      <c r="J11" s="45">
        <f t="shared" si="1"/>
        <v>1.1274415006768517</v>
      </c>
      <c r="K11" s="33">
        <v>34853</v>
      </c>
      <c r="L11" s="33">
        <f t="shared" si="0"/>
        <v>5957</v>
      </c>
      <c r="M11" s="45">
        <f t="shared" si="2"/>
        <v>0.17091785499096204</v>
      </c>
    </row>
    <row r="12" spans="1:13" ht="35.1" customHeight="1" x14ac:dyDescent="0.15">
      <c r="A12" s="44" t="s">
        <v>708</v>
      </c>
      <c r="B12" s="33">
        <f>SUM(B5:B11)</f>
        <v>139046</v>
      </c>
      <c r="C12" s="33">
        <f>SUM(C5:C11)</f>
        <v>222293</v>
      </c>
      <c r="D12" s="33">
        <f t="shared" ref="D12:I12" si="4">SUM(D5:D11)</f>
        <v>116169</v>
      </c>
      <c r="E12" s="33">
        <f t="shared" si="4"/>
        <v>0</v>
      </c>
      <c r="F12" s="33">
        <f t="shared" si="4"/>
        <v>95786</v>
      </c>
      <c r="G12" s="33">
        <f t="shared" si="4"/>
        <v>1031</v>
      </c>
      <c r="H12" s="33">
        <f t="shared" si="4"/>
        <v>4652</v>
      </c>
      <c r="I12" s="33">
        <f t="shared" si="4"/>
        <v>6</v>
      </c>
      <c r="J12" s="45">
        <f t="shared" si="1"/>
        <v>1.5987011492599572</v>
      </c>
      <c r="K12" s="46">
        <f>SUM(K5:K11)</f>
        <v>187321</v>
      </c>
      <c r="L12" s="46">
        <f>SUM(L5:L11)</f>
        <v>34972</v>
      </c>
      <c r="M12" s="45">
        <f t="shared" ref="M12" si="5">L12/K12</f>
        <v>0.18669556536640314</v>
      </c>
    </row>
    <row r="13" spans="1:13" ht="35.1" customHeight="1" x14ac:dyDescent="0.15">
      <c r="A13" s="195" t="s">
        <v>727</v>
      </c>
      <c r="B13" s="195"/>
      <c r="C13" s="195"/>
      <c r="D13" s="195"/>
      <c r="E13" s="195"/>
      <c r="F13" s="195"/>
      <c r="G13" s="195"/>
      <c r="H13" s="195"/>
      <c r="I13" s="195"/>
      <c r="J13" s="195"/>
      <c r="K13" s="195"/>
      <c r="L13" s="195"/>
      <c r="M13" s="195"/>
    </row>
  </sheetData>
  <mergeCells count="9">
    <mergeCell ref="A1:M1"/>
    <mergeCell ref="C3:I3"/>
    <mergeCell ref="A13:M13"/>
    <mergeCell ref="A3:A4"/>
    <mergeCell ref="B3:B4"/>
    <mergeCell ref="J3:J4"/>
    <mergeCell ref="K3:K4"/>
    <mergeCell ref="L3:L4"/>
    <mergeCell ref="M3:M4"/>
  </mergeCells>
  <phoneticPr fontId="29" type="noConversion"/>
  <printOptions horizontalCentered="1"/>
  <pageMargins left="0.70763888888888904" right="0.70763888888888904" top="0.74791666666666701" bottom="0.74791666666666701" header="0.31388888888888899" footer="0.31388888888888899"/>
  <pageSetup paperSize="9" firstPageNumber="33" orientation="landscape" useFirstPageNumber="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G7" sqref="G7"/>
    </sheetView>
  </sheetViews>
  <sheetFormatPr defaultColWidth="9" defaultRowHeight="24.75" customHeight="1" x14ac:dyDescent="0.15"/>
  <cols>
    <col min="1" max="1" width="29.25" style="28" customWidth="1"/>
    <col min="2" max="2" width="12.125" style="28" customWidth="1"/>
    <col min="3" max="3" width="9.625" style="28" customWidth="1"/>
    <col min="4" max="4" width="10.5" style="28" customWidth="1"/>
    <col min="5" max="5" width="9" style="28"/>
    <col min="6" max="6" width="9.375" style="28" customWidth="1"/>
    <col min="7" max="7" width="13" style="28" customWidth="1"/>
    <col min="8" max="8" width="12" style="28" customWidth="1"/>
    <col min="9" max="9" width="11.75" style="28" customWidth="1"/>
    <col min="10" max="10" width="11" style="28" customWidth="1"/>
    <col min="11" max="255" width="9" style="28"/>
    <col min="256" max="256" width="27.25" style="28" customWidth="1"/>
    <col min="257" max="257" width="9" style="28"/>
    <col min="258" max="258" width="9.625" style="28" customWidth="1"/>
    <col min="259" max="259" width="10.5" style="28" customWidth="1"/>
    <col min="260" max="511" width="9" style="28"/>
    <col min="512" max="512" width="27.25" style="28" customWidth="1"/>
    <col min="513" max="513" width="9" style="28"/>
    <col min="514" max="514" width="9.625" style="28" customWidth="1"/>
    <col min="515" max="515" width="10.5" style="28" customWidth="1"/>
    <col min="516" max="767" width="9" style="28"/>
    <col min="768" max="768" width="27.25" style="28" customWidth="1"/>
    <col min="769" max="769" width="9" style="28"/>
    <col min="770" max="770" width="9.625" style="28" customWidth="1"/>
    <col min="771" max="771" width="10.5" style="28" customWidth="1"/>
    <col min="772" max="1023" width="9" style="28"/>
    <col min="1024" max="1024" width="27.25" style="28" customWidth="1"/>
    <col min="1025" max="1025" width="9" style="28"/>
    <col min="1026" max="1026" width="9.625" style="28" customWidth="1"/>
    <col min="1027" max="1027" width="10.5" style="28" customWidth="1"/>
    <col min="1028" max="1279" width="9" style="28"/>
    <col min="1280" max="1280" width="27.25" style="28" customWidth="1"/>
    <col min="1281" max="1281" width="9" style="28"/>
    <col min="1282" max="1282" width="9.625" style="28" customWidth="1"/>
    <col min="1283" max="1283" width="10.5" style="28" customWidth="1"/>
    <col min="1284" max="1535" width="9" style="28"/>
    <col min="1536" max="1536" width="27.25" style="28" customWidth="1"/>
    <col min="1537" max="1537" width="9" style="28"/>
    <col min="1538" max="1538" width="9.625" style="28" customWidth="1"/>
    <col min="1539" max="1539" width="10.5" style="28" customWidth="1"/>
    <col min="1540" max="1791" width="9" style="28"/>
    <col min="1792" max="1792" width="27.25" style="28" customWidth="1"/>
    <col min="1793" max="1793" width="9" style="28"/>
    <col min="1794" max="1794" width="9.625" style="28" customWidth="1"/>
    <col min="1795" max="1795" width="10.5" style="28" customWidth="1"/>
    <col min="1796" max="2047" width="9" style="28"/>
    <col min="2048" max="2048" width="27.25" style="28" customWidth="1"/>
    <col min="2049" max="2049" width="9" style="28"/>
    <col min="2050" max="2050" width="9.625" style="28" customWidth="1"/>
    <col min="2051" max="2051" width="10.5" style="28" customWidth="1"/>
    <col min="2052" max="2303" width="9" style="28"/>
    <col min="2304" max="2304" width="27.25" style="28" customWidth="1"/>
    <col min="2305" max="2305" width="9" style="28"/>
    <col min="2306" max="2306" width="9.625" style="28" customWidth="1"/>
    <col min="2307" max="2307" width="10.5" style="28" customWidth="1"/>
    <col min="2308" max="2559" width="9" style="28"/>
    <col min="2560" max="2560" width="27.25" style="28" customWidth="1"/>
    <col min="2561" max="2561" width="9" style="28"/>
    <col min="2562" max="2562" width="9.625" style="28" customWidth="1"/>
    <col min="2563" max="2563" width="10.5" style="28" customWidth="1"/>
    <col min="2564" max="2815" width="9" style="28"/>
    <col min="2816" max="2816" width="27.25" style="28" customWidth="1"/>
    <col min="2817" max="2817" width="9" style="28"/>
    <col min="2818" max="2818" width="9.625" style="28" customWidth="1"/>
    <col min="2819" max="2819" width="10.5" style="28" customWidth="1"/>
    <col min="2820" max="3071" width="9" style="28"/>
    <col min="3072" max="3072" width="27.25" style="28" customWidth="1"/>
    <col min="3073" max="3073" width="9" style="28"/>
    <col min="3074" max="3074" width="9.625" style="28" customWidth="1"/>
    <col min="3075" max="3075" width="10.5" style="28" customWidth="1"/>
    <col min="3076" max="3327" width="9" style="28"/>
    <col min="3328" max="3328" width="27.25" style="28" customWidth="1"/>
    <col min="3329" max="3329" width="9" style="28"/>
    <col min="3330" max="3330" width="9.625" style="28" customWidth="1"/>
    <col min="3331" max="3331" width="10.5" style="28" customWidth="1"/>
    <col min="3332" max="3583" width="9" style="28"/>
    <col min="3584" max="3584" width="27.25" style="28" customWidth="1"/>
    <col min="3585" max="3585" width="9" style="28"/>
    <col min="3586" max="3586" width="9.625" style="28" customWidth="1"/>
    <col min="3587" max="3587" width="10.5" style="28" customWidth="1"/>
    <col min="3588" max="3839" width="9" style="28"/>
    <col min="3840" max="3840" width="27.25" style="28" customWidth="1"/>
    <col min="3841" max="3841" width="9" style="28"/>
    <col min="3842" max="3842" width="9.625" style="28" customWidth="1"/>
    <col min="3843" max="3843" width="10.5" style="28" customWidth="1"/>
    <col min="3844" max="4095" width="9" style="28"/>
    <col min="4096" max="4096" width="27.25" style="28" customWidth="1"/>
    <col min="4097" max="4097" width="9" style="28"/>
    <col min="4098" max="4098" width="9.625" style="28" customWidth="1"/>
    <col min="4099" max="4099" width="10.5" style="28" customWidth="1"/>
    <col min="4100" max="4351" width="9" style="28"/>
    <col min="4352" max="4352" width="27.25" style="28" customWidth="1"/>
    <col min="4353" max="4353" width="9" style="28"/>
    <col min="4354" max="4354" width="9.625" style="28" customWidth="1"/>
    <col min="4355" max="4355" width="10.5" style="28" customWidth="1"/>
    <col min="4356" max="4607" width="9" style="28"/>
    <col min="4608" max="4608" width="27.25" style="28" customWidth="1"/>
    <col min="4609" max="4609" width="9" style="28"/>
    <col min="4610" max="4610" width="9.625" style="28" customWidth="1"/>
    <col min="4611" max="4611" width="10.5" style="28" customWidth="1"/>
    <col min="4612" max="4863" width="9" style="28"/>
    <col min="4864" max="4864" width="27.25" style="28" customWidth="1"/>
    <col min="4865" max="4865" width="9" style="28"/>
    <col min="4866" max="4866" width="9.625" style="28" customWidth="1"/>
    <col min="4867" max="4867" width="10.5" style="28" customWidth="1"/>
    <col min="4868" max="5119" width="9" style="28"/>
    <col min="5120" max="5120" width="27.25" style="28" customWidth="1"/>
    <col min="5121" max="5121" width="9" style="28"/>
    <col min="5122" max="5122" width="9.625" style="28" customWidth="1"/>
    <col min="5123" max="5123" width="10.5" style="28" customWidth="1"/>
    <col min="5124" max="5375" width="9" style="28"/>
    <col min="5376" max="5376" width="27.25" style="28" customWidth="1"/>
    <col min="5377" max="5377" width="9" style="28"/>
    <col min="5378" max="5378" width="9.625" style="28" customWidth="1"/>
    <col min="5379" max="5379" width="10.5" style="28" customWidth="1"/>
    <col min="5380" max="5631" width="9" style="28"/>
    <col min="5632" max="5632" width="27.25" style="28" customWidth="1"/>
    <col min="5633" max="5633" width="9" style="28"/>
    <col min="5634" max="5634" width="9.625" style="28" customWidth="1"/>
    <col min="5635" max="5635" width="10.5" style="28" customWidth="1"/>
    <col min="5636" max="5887" width="9" style="28"/>
    <col min="5888" max="5888" width="27.25" style="28" customWidth="1"/>
    <col min="5889" max="5889" width="9" style="28"/>
    <col min="5890" max="5890" width="9.625" style="28" customWidth="1"/>
    <col min="5891" max="5891" width="10.5" style="28" customWidth="1"/>
    <col min="5892" max="6143" width="9" style="28"/>
    <col min="6144" max="6144" width="27.25" style="28" customWidth="1"/>
    <col min="6145" max="6145" width="9" style="28"/>
    <col min="6146" max="6146" width="9.625" style="28" customWidth="1"/>
    <col min="6147" max="6147" width="10.5" style="28" customWidth="1"/>
    <col min="6148" max="6399" width="9" style="28"/>
    <col min="6400" max="6400" width="27.25" style="28" customWidth="1"/>
    <col min="6401" max="6401" width="9" style="28"/>
    <col min="6402" max="6402" width="9.625" style="28" customWidth="1"/>
    <col min="6403" max="6403" width="10.5" style="28" customWidth="1"/>
    <col min="6404" max="6655" width="9" style="28"/>
    <col min="6656" max="6656" width="27.25" style="28" customWidth="1"/>
    <col min="6657" max="6657" width="9" style="28"/>
    <col min="6658" max="6658" width="9.625" style="28" customWidth="1"/>
    <col min="6659" max="6659" width="10.5" style="28" customWidth="1"/>
    <col min="6660" max="6911" width="9" style="28"/>
    <col min="6912" max="6912" width="27.25" style="28" customWidth="1"/>
    <col min="6913" max="6913" width="9" style="28"/>
    <col min="6914" max="6914" width="9.625" style="28" customWidth="1"/>
    <col min="6915" max="6915" width="10.5" style="28" customWidth="1"/>
    <col min="6916" max="7167" width="9" style="28"/>
    <col min="7168" max="7168" width="27.25" style="28" customWidth="1"/>
    <col min="7169" max="7169" width="9" style="28"/>
    <col min="7170" max="7170" width="9.625" style="28" customWidth="1"/>
    <col min="7171" max="7171" width="10.5" style="28" customWidth="1"/>
    <col min="7172" max="7423" width="9" style="28"/>
    <col min="7424" max="7424" width="27.25" style="28" customWidth="1"/>
    <col min="7425" max="7425" width="9" style="28"/>
    <col min="7426" max="7426" width="9.625" style="28" customWidth="1"/>
    <col min="7427" max="7427" width="10.5" style="28" customWidth="1"/>
    <col min="7428" max="7679" width="9" style="28"/>
    <col min="7680" max="7680" width="27.25" style="28" customWidth="1"/>
    <col min="7681" max="7681" width="9" style="28"/>
    <col min="7682" max="7682" width="9.625" style="28" customWidth="1"/>
    <col min="7683" max="7683" width="10.5" style="28" customWidth="1"/>
    <col min="7684" max="7935" width="9" style="28"/>
    <col min="7936" max="7936" width="27.25" style="28" customWidth="1"/>
    <col min="7937" max="7937" width="9" style="28"/>
    <col min="7938" max="7938" width="9.625" style="28" customWidth="1"/>
    <col min="7939" max="7939" width="10.5" style="28" customWidth="1"/>
    <col min="7940" max="8191" width="9" style="28"/>
    <col min="8192" max="8192" width="27.25" style="28" customWidth="1"/>
    <col min="8193" max="8193" width="9" style="28"/>
    <col min="8194" max="8194" width="9.625" style="28" customWidth="1"/>
    <col min="8195" max="8195" width="10.5" style="28" customWidth="1"/>
    <col min="8196" max="8447" width="9" style="28"/>
    <col min="8448" max="8448" width="27.25" style="28" customWidth="1"/>
    <col min="8449" max="8449" width="9" style="28"/>
    <col min="8450" max="8450" width="9.625" style="28" customWidth="1"/>
    <col min="8451" max="8451" width="10.5" style="28" customWidth="1"/>
    <col min="8452" max="8703" width="9" style="28"/>
    <col min="8704" max="8704" width="27.25" style="28" customWidth="1"/>
    <col min="8705" max="8705" width="9" style="28"/>
    <col min="8706" max="8706" width="9.625" style="28" customWidth="1"/>
    <col min="8707" max="8707" width="10.5" style="28" customWidth="1"/>
    <col min="8708" max="8959" width="9" style="28"/>
    <col min="8960" max="8960" width="27.25" style="28" customWidth="1"/>
    <col min="8961" max="8961" width="9" style="28"/>
    <col min="8962" max="8962" width="9.625" style="28" customWidth="1"/>
    <col min="8963" max="8963" width="10.5" style="28" customWidth="1"/>
    <col min="8964" max="9215" width="9" style="28"/>
    <col min="9216" max="9216" width="27.25" style="28" customWidth="1"/>
    <col min="9217" max="9217" width="9" style="28"/>
    <col min="9218" max="9218" width="9.625" style="28" customWidth="1"/>
    <col min="9219" max="9219" width="10.5" style="28" customWidth="1"/>
    <col min="9220" max="9471" width="9" style="28"/>
    <col min="9472" max="9472" width="27.25" style="28" customWidth="1"/>
    <col min="9473" max="9473" width="9" style="28"/>
    <col min="9474" max="9474" width="9.625" style="28" customWidth="1"/>
    <col min="9475" max="9475" width="10.5" style="28" customWidth="1"/>
    <col min="9476" max="9727" width="9" style="28"/>
    <col min="9728" max="9728" width="27.25" style="28" customWidth="1"/>
    <col min="9729" max="9729" width="9" style="28"/>
    <col min="9730" max="9730" width="9.625" style="28" customWidth="1"/>
    <col min="9731" max="9731" width="10.5" style="28" customWidth="1"/>
    <col min="9732" max="9983" width="9" style="28"/>
    <col min="9984" max="9984" width="27.25" style="28" customWidth="1"/>
    <col min="9985" max="9985" width="9" style="28"/>
    <col min="9986" max="9986" width="9.625" style="28" customWidth="1"/>
    <col min="9987" max="9987" width="10.5" style="28" customWidth="1"/>
    <col min="9988" max="10239" width="9" style="28"/>
    <col min="10240" max="10240" width="27.25" style="28" customWidth="1"/>
    <col min="10241" max="10241" width="9" style="28"/>
    <col min="10242" max="10242" width="9.625" style="28" customWidth="1"/>
    <col min="10243" max="10243" width="10.5" style="28" customWidth="1"/>
    <col min="10244" max="10495" width="9" style="28"/>
    <col min="10496" max="10496" width="27.25" style="28" customWidth="1"/>
    <col min="10497" max="10497" width="9" style="28"/>
    <col min="10498" max="10498" width="9.625" style="28" customWidth="1"/>
    <col min="10499" max="10499" width="10.5" style="28" customWidth="1"/>
    <col min="10500" max="10751" width="9" style="28"/>
    <col min="10752" max="10752" width="27.25" style="28" customWidth="1"/>
    <col min="10753" max="10753" width="9" style="28"/>
    <col min="10754" max="10754" width="9.625" style="28" customWidth="1"/>
    <col min="10755" max="10755" width="10.5" style="28" customWidth="1"/>
    <col min="10756" max="11007" width="9" style="28"/>
    <col min="11008" max="11008" width="27.25" style="28" customWidth="1"/>
    <col min="11009" max="11009" width="9" style="28"/>
    <col min="11010" max="11010" width="9.625" style="28" customWidth="1"/>
    <col min="11011" max="11011" width="10.5" style="28" customWidth="1"/>
    <col min="11012" max="11263" width="9" style="28"/>
    <col min="11264" max="11264" width="27.25" style="28" customWidth="1"/>
    <col min="11265" max="11265" width="9" style="28"/>
    <col min="11266" max="11266" width="9.625" style="28" customWidth="1"/>
    <col min="11267" max="11267" width="10.5" style="28" customWidth="1"/>
    <col min="11268" max="11519" width="9" style="28"/>
    <col min="11520" max="11520" width="27.25" style="28" customWidth="1"/>
    <col min="11521" max="11521" width="9" style="28"/>
    <col min="11522" max="11522" width="9.625" style="28" customWidth="1"/>
    <col min="11523" max="11523" width="10.5" style="28" customWidth="1"/>
    <col min="11524" max="11775" width="9" style="28"/>
    <col min="11776" max="11776" width="27.25" style="28" customWidth="1"/>
    <col min="11777" max="11777" width="9" style="28"/>
    <col min="11778" max="11778" width="9.625" style="28" customWidth="1"/>
    <col min="11779" max="11779" width="10.5" style="28" customWidth="1"/>
    <col min="11780" max="12031" width="9" style="28"/>
    <col min="12032" max="12032" width="27.25" style="28" customWidth="1"/>
    <col min="12033" max="12033" width="9" style="28"/>
    <col min="12034" max="12034" width="9.625" style="28" customWidth="1"/>
    <col min="12035" max="12035" width="10.5" style="28" customWidth="1"/>
    <col min="12036" max="12287" width="9" style="28"/>
    <col min="12288" max="12288" width="27.25" style="28" customWidth="1"/>
    <col min="12289" max="12289" width="9" style="28"/>
    <col min="12290" max="12290" width="9.625" style="28" customWidth="1"/>
    <col min="12291" max="12291" width="10.5" style="28" customWidth="1"/>
    <col min="12292" max="12543" width="9" style="28"/>
    <col min="12544" max="12544" width="27.25" style="28" customWidth="1"/>
    <col min="12545" max="12545" width="9" style="28"/>
    <col min="12546" max="12546" width="9.625" style="28" customWidth="1"/>
    <col min="12547" max="12547" width="10.5" style="28" customWidth="1"/>
    <col min="12548" max="12799" width="9" style="28"/>
    <col min="12800" max="12800" width="27.25" style="28" customWidth="1"/>
    <col min="12801" max="12801" width="9" style="28"/>
    <col min="12802" max="12802" width="9.625" style="28" customWidth="1"/>
    <col min="12803" max="12803" width="10.5" style="28" customWidth="1"/>
    <col min="12804" max="13055" width="9" style="28"/>
    <col min="13056" max="13056" width="27.25" style="28" customWidth="1"/>
    <col min="13057" max="13057" width="9" style="28"/>
    <col min="13058" max="13058" width="9.625" style="28" customWidth="1"/>
    <col min="13059" max="13059" width="10.5" style="28" customWidth="1"/>
    <col min="13060" max="13311" width="9" style="28"/>
    <col min="13312" max="13312" width="27.25" style="28" customWidth="1"/>
    <col min="13313" max="13313" width="9" style="28"/>
    <col min="13314" max="13314" width="9.625" style="28" customWidth="1"/>
    <col min="13315" max="13315" width="10.5" style="28" customWidth="1"/>
    <col min="13316" max="13567" width="9" style="28"/>
    <col min="13568" max="13568" width="27.25" style="28" customWidth="1"/>
    <col min="13569" max="13569" width="9" style="28"/>
    <col min="13570" max="13570" width="9.625" style="28" customWidth="1"/>
    <col min="13571" max="13571" width="10.5" style="28" customWidth="1"/>
    <col min="13572" max="13823" width="9" style="28"/>
    <col min="13824" max="13824" width="27.25" style="28" customWidth="1"/>
    <col min="13825" max="13825" width="9" style="28"/>
    <col min="13826" max="13826" width="9.625" style="28" customWidth="1"/>
    <col min="13827" max="13827" width="10.5" style="28" customWidth="1"/>
    <col min="13828" max="14079" width="9" style="28"/>
    <col min="14080" max="14080" width="27.25" style="28" customWidth="1"/>
    <col min="14081" max="14081" width="9" style="28"/>
    <col min="14082" max="14082" width="9.625" style="28" customWidth="1"/>
    <col min="14083" max="14083" width="10.5" style="28" customWidth="1"/>
    <col min="14084" max="14335" width="9" style="28"/>
    <col min="14336" max="14336" width="27.25" style="28" customWidth="1"/>
    <col min="14337" max="14337" width="9" style="28"/>
    <col min="14338" max="14338" width="9.625" style="28" customWidth="1"/>
    <col min="14339" max="14339" width="10.5" style="28" customWidth="1"/>
    <col min="14340" max="14591" width="9" style="28"/>
    <col min="14592" max="14592" width="27.25" style="28" customWidth="1"/>
    <col min="14593" max="14593" width="9" style="28"/>
    <col min="14594" max="14594" width="9.625" style="28" customWidth="1"/>
    <col min="14595" max="14595" width="10.5" style="28" customWidth="1"/>
    <col min="14596" max="14847" width="9" style="28"/>
    <col min="14848" max="14848" width="27.25" style="28" customWidth="1"/>
    <col min="14849" max="14849" width="9" style="28"/>
    <col min="14850" max="14850" width="9.625" style="28" customWidth="1"/>
    <col min="14851" max="14851" width="10.5" style="28" customWidth="1"/>
    <col min="14852" max="15103" width="9" style="28"/>
    <col min="15104" max="15104" width="27.25" style="28" customWidth="1"/>
    <col min="15105" max="15105" width="9" style="28"/>
    <col min="15106" max="15106" width="9.625" style="28" customWidth="1"/>
    <col min="15107" max="15107" width="10.5" style="28" customWidth="1"/>
    <col min="15108" max="15359" width="9" style="28"/>
    <col min="15360" max="15360" width="27.25" style="28" customWidth="1"/>
    <col min="15361" max="15361" width="9" style="28"/>
    <col min="15362" max="15362" width="9.625" style="28" customWidth="1"/>
    <col min="15363" max="15363" width="10.5" style="28" customWidth="1"/>
    <col min="15364" max="15615" width="9" style="28"/>
    <col min="15616" max="15616" width="27.25" style="28" customWidth="1"/>
    <col min="15617" max="15617" width="9" style="28"/>
    <col min="15618" max="15618" width="9.625" style="28" customWidth="1"/>
    <col min="15619" max="15619" width="10.5" style="28" customWidth="1"/>
    <col min="15620" max="15871" width="9" style="28"/>
    <col min="15872" max="15872" width="27.25" style="28" customWidth="1"/>
    <col min="15873" max="15873" width="9" style="28"/>
    <col min="15874" max="15874" width="9.625" style="28" customWidth="1"/>
    <col min="15875" max="15875" width="10.5" style="28" customWidth="1"/>
    <col min="15876" max="16127" width="9" style="28"/>
    <col min="16128" max="16128" width="27.25" style="28" customWidth="1"/>
    <col min="16129" max="16129" width="9" style="28"/>
    <col min="16130" max="16130" width="9.625" style="28" customWidth="1"/>
    <col min="16131" max="16131" width="10.5" style="28" customWidth="1"/>
    <col min="16132" max="16384" width="9" style="28"/>
  </cols>
  <sheetData>
    <row r="1" spans="1:12" ht="33" customHeight="1" x14ac:dyDescent="0.15">
      <c r="A1" s="179" t="s">
        <v>728</v>
      </c>
      <c r="B1" s="179"/>
      <c r="C1" s="179"/>
      <c r="D1" s="179"/>
      <c r="E1" s="179"/>
      <c r="F1" s="179"/>
      <c r="G1" s="179"/>
      <c r="H1" s="179"/>
      <c r="I1" s="179"/>
      <c r="J1" s="179"/>
    </row>
    <row r="2" spans="1:12" ht="27" customHeight="1" x14ac:dyDescent="0.15">
      <c r="J2" s="40" t="s">
        <v>1</v>
      </c>
    </row>
    <row r="3" spans="1:12" ht="30" customHeight="1" x14ac:dyDescent="0.15">
      <c r="A3" s="190" t="s">
        <v>705</v>
      </c>
      <c r="B3" s="190" t="s">
        <v>595</v>
      </c>
      <c r="C3" s="190" t="s">
        <v>596</v>
      </c>
      <c r="D3" s="190"/>
      <c r="E3" s="190"/>
      <c r="F3" s="190"/>
      <c r="G3" s="198" t="s">
        <v>718</v>
      </c>
      <c r="H3" s="198" t="s">
        <v>8</v>
      </c>
      <c r="I3" s="198" t="s">
        <v>9</v>
      </c>
      <c r="J3" s="198" t="s">
        <v>79</v>
      </c>
    </row>
    <row r="4" spans="1:12" ht="33" customHeight="1" x14ac:dyDescent="0.15">
      <c r="A4" s="190"/>
      <c r="B4" s="190"/>
      <c r="C4" s="30" t="s">
        <v>719</v>
      </c>
      <c r="D4" s="31" t="s">
        <v>729</v>
      </c>
      <c r="E4" s="30" t="s">
        <v>688</v>
      </c>
      <c r="F4" s="30" t="s">
        <v>730</v>
      </c>
      <c r="G4" s="198"/>
      <c r="H4" s="198"/>
      <c r="I4" s="198"/>
      <c r="J4" s="198"/>
    </row>
    <row r="5" spans="1:12" ht="35.1" customHeight="1" x14ac:dyDescent="0.15">
      <c r="A5" s="32" t="s">
        <v>731</v>
      </c>
      <c r="B5" s="33"/>
      <c r="C5" s="33">
        <f>SUM(D5:F5)</f>
        <v>50016</v>
      </c>
      <c r="D5" s="33">
        <v>49897</v>
      </c>
      <c r="E5" s="33">
        <v>39</v>
      </c>
      <c r="F5" s="33">
        <v>80</v>
      </c>
      <c r="G5" s="34"/>
      <c r="H5" s="33">
        <v>40218</v>
      </c>
      <c r="I5" s="33">
        <f t="shared" ref="I5:I12" si="0">C5-H5</f>
        <v>9798</v>
      </c>
      <c r="J5" s="34">
        <f t="shared" ref="J5:J11" si="1">I5/H5</f>
        <v>0.24362225869013873</v>
      </c>
    </row>
    <row r="6" spans="1:12" ht="35.1" customHeight="1" x14ac:dyDescent="0.15">
      <c r="A6" s="32" t="s">
        <v>732</v>
      </c>
      <c r="B6" s="35">
        <v>15606.021935999999</v>
      </c>
      <c r="C6" s="33">
        <f>SUM(D6:F6)</f>
        <v>18747</v>
      </c>
      <c r="D6" s="33">
        <v>18735</v>
      </c>
      <c r="E6" s="33"/>
      <c r="F6" s="33">
        <v>12</v>
      </c>
      <c r="G6" s="34">
        <f t="shared" ref="G6:G12" si="2">C6/B6</f>
        <v>1.2012670542743751</v>
      </c>
      <c r="H6" s="33">
        <v>15986</v>
      </c>
      <c r="I6" s="33">
        <f t="shared" si="0"/>
        <v>2761</v>
      </c>
      <c r="J6" s="34">
        <f t="shared" si="1"/>
        <v>0.1727136244213687</v>
      </c>
    </row>
    <row r="7" spans="1:12" ht="35.1" customHeight="1" x14ac:dyDescent="0.15">
      <c r="A7" s="32" t="s">
        <v>733</v>
      </c>
      <c r="B7" s="35">
        <v>13059.515428000001</v>
      </c>
      <c r="C7" s="33">
        <f>SUM(D7:F7)</f>
        <v>18516</v>
      </c>
      <c r="D7" s="33">
        <v>18433</v>
      </c>
      <c r="E7" s="33"/>
      <c r="F7" s="33">
        <v>83</v>
      </c>
      <c r="G7" s="34">
        <f t="shared" si="2"/>
        <v>1.4178167713865653</v>
      </c>
      <c r="H7" s="33">
        <v>13321</v>
      </c>
      <c r="I7" s="33">
        <f t="shared" si="0"/>
        <v>5195</v>
      </c>
      <c r="J7" s="34">
        <f t="shared" si="1"/>
        <v>0.38998573680654608</v>
      </c>
    </row>
    <row r="8" spans="1:12" ht="35.1" customHeight="1" x14ac:dyDescent="0.15">
      <c r="A8" s="32" t="s">
        <v>734</v>
      </c>
      <c r="B8" s="35">
        <v>62456.895757999999</v>
      </c>
      <c r="C8" s="33">
        <v>54754</v>
      </c>
      <c r="D8" s="33">
        <v>50471</v>
      </c>
      <c r="E8" s="33"/>
      <c r="F8" s="33"/>
      <c r="G8" s="34">
        <f t="shared" si="2"/>
        <v>0.87666861017482844</v>
      </c>
      <c r="H8" s="33">
        <v>46104</v>
      </c>
      <c r="I8" s="33">
        <f t="shared" si="0"/>
        <v>8650</v>
      </c>
      <c r="J8" s="34">
        <f t="shared" si="1"/>
        <v>0.18761929550581294</v>
      </c>
    </row>
    <row r="9" spans="1:12" ht="35.1" customHeight="1" x14ac:dyDescent="0.15">
      <c r="A9" s="32" t="s">
        <v>735</v>
      </c>
      <c r="B9" s="35">
        <v>229.29358400000001</v>
      </c>
      <c r="C9" s="33">
        <v>596</v>
      </c>
      <c r="D9" s="33">
        <v>468</v>
      </c>
      <c r="E9" s="33"/>
      <c r="F9" s="33">
        <v>4</v>
      </c>
      <c r="G9" s="34">
        <f t="shared" si="2"/>
        <v>2.5992877323597505</v>
      </c>
      <c r="H9" s="33">
        <v>283</v>
      </c>
      <c r="I9" s="33">
        <f t="shared" si="0"/>
        <v>313</v>
      </c>
      <c r="J9" s="34">
        <f t="shared" si="1"/>
        <v>1.1060070671378093</v>
      </c>
    </row>
    <row r="10" spans="1:12" ht="35.1" customHeight="1" x14ac:dyDescent="0.15">
      <c r="A10" s="32" t="s">
        <v>736</v>
      </c>
      <c r="B10" s="35">
        <v>415.205826</v>
      </c>
      <c r="C10" s="33">
        <f>SUM(D10:F10)</f>
        <v>869</v>
      </c>
      <c r="D10" s="33">
        <v>869</v>
      </c>
      <c r="E10" s="33"/>
      <c r="F10" s="33"/>
      <c r="G10" s="34">
        <f t="shared" si="2"/>
        <v>2.092937877032583</v>
      </c>
      <c r="H10" s="33">
        <v>245</v>
      </c>
      <c r="I10" s="33">
        <f t="shared" si="0"/>
        <v>624</v>
      </c>
      <c r="J10" s="34">
        <f t="shared" si="1"/>
        <v>2.546938775510204</v>
      </c>
    </row>
    <row r="11" spans="1:12" ht="35.1" customHeight="1" x14ac:dyDescent="0.15">
      <c r="A11" s="32" t="s">
        <v>737</v>
      </c>
      <c r="B11" s="35">
        <v>43049.465799999998</v>
      </c>
      <c r="C11" s="33">
        <f>SUM(D11:F11)</f>
        <v>40196</v>
      </c>
      <c r="D11" s="33">
        <v>40196</v>
      </c>
      <c r="E11" s="33"/>
      <c r="F11" s="33"/>
      <c r="G11" s="34">
        <f t="shared" si="2"/>
        <v>0.93371658052026285</v>
      </c>
      <c r="H11" s="36">
        <v>32490</v>
      </c>
      <c r="I11" s="33">
        <f t="shared" si="0"/>
        <v>7706</v>
      </c>
      <c r="J11" s="34">
        <f t="shared" si="1"/>
        <v>0.23718067097568482</v>
      </c>
    </row>
    <row r="12" spans="1:12" ht="35.1" customHeight="1" x14ac:dyDescent="0.15">
      <c r="A12" s="37" t="s">
        <v>708</v>
      </c>
      <c r="B12" s="33">
        <f>SUM(B5:B11)</f>
        <v>134816.39833200001</v>
      </c>
      <c r="C12" s="33">
        <f>SUM(C5:C11)</f>
        <v>183694</v>
      </c>
      <c r="D12" s="33">
        <f>SUM(D5:D11)</f>
        <v>179069</v>
      </c>
      <c r="E12" s="33">
        <f>SUM(E5:E11)</f>
        <v>39</v>
      </c>
      <c r="F12" s="33">
        <f>SUM(F5:F11)</f>
        <v>179</v>
      </c>
      <c r="G12" s="34">
        <f t="shared" si="2"/>
        <v>1.3625493802885431</v>
      </c>
      <c r="H12" s="38">
        <f>SUM(H5:H10)</f>
        <v>116157</v>
      </c>
      <c r="I12" s="33">
        <f t="shared" si="0"/>
        <v>67537</v>
      </c>
      <c r="J12" s="34">
        <f t="shared" ref="J12" si="3">I12/H12</f>
        <v>0.58142858372719686</v>
      </c>
      <c r="K12" s="41"/>
      <c r="L12" s="41"/>
    </row>
    <row r="13" spans="1:12" ht="35.1" customHeight="1" x14ac:dyDescent="0.15">
      <c r="A13" s="199" t="s">
        <v>738</v>
      </c>
      <c r="B13" s="199"/>
      <c r="C13" s="199"/>
      <c r="D13" s="199"/>
      <c r="E13" s="199"/>
      <c r="F13" s="199"/>
      <c r="G13" s="199"/>
      <c r="H13" s="199"/>
      <c r="I13" s="199"/>
      <c r="J13" s="199"/>
      <c r="K13" s="2"/>
      <c r="L13" s="2"/>
    </row>
    <row r="14" spans="1:12" ht="30" customHeight="1" x14ac:dyDescent="0.15"/>
    <row r="15" spans="1:12" ht="30" customHeight="1" x14ac:dyDescent="0.15"/>
    <row r="16" spans="1:12" ht="30" customHeight="1" x14ac:dyDescent="0.15"/>
    <row r="17" ht="24" customHeight="1" x14ac:dyDescent="0.15"/>
  </sheetData>
  <mergeCells count="9">
    <mergeCell ref="A1:J1"/>
    <mergeCell ref="C3:F3"/>
    <mergeCell ref="A13:J13"/>
    <mergeCell ref="A3:A4"/>
    <mergeCell ref="B3:B4"/>
    <mergeCell ref="G3:G4"/>
    <mergeCell ref="H3:H4"/>
    <mergeCell ref="I3:I4"/>
    <mergeCell ref="J3:J4"/>
  </mergeCells>
  <phoneticPr fontId="29" type="noConversion"/>
  <printOptions horizontalCentered="1"/>
  <pageMargins left="0.70763888888888904" right="0.70763888888888904" top="0.74791666666666701" bottom="0.74791666666666701" header="0.31388888888888899" footer="0.31388888888888899"/>
  <pageSetup paperSize="9" firstPageNumber="34" orientation="landscape" useFirstPageNumber="1"/>
  <headerFooter>
    <oddFooter>&amp;C&amp;P</oddFooter>
  </headerFooter>
  <ignoredErrors>
    <ignoredError sqref="G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2017年收入完成数</vt:lpstr>
      <vt:lpstr>2017年支出完成数</vt:lpstr>
      <vt:lpstr>公共预算平衡</vt:lpstr>
      <vt:lpstr>基金收入</vt:lpstr>
      <vt:lpstr>基金支出</vt:lpstr>
      <vt:lpstr>基金平衡</vt:lpstr>
      <vt:lpstr>社保基金收支决算总表</vt:lpstr>
      <vt:lpstr>社保基金收入决算表</vt:lpstr>
      <vt:lpstr>社保基金支出决算表</vt:lpstr>
      <vt:lpstr>置换地方政府债券</vt:lpstr>
      <vt:lpstr>'2017年收入完成数'!Print_Titles</vt:lpstr>
      <vt:lpstr>'2017年支出完成数'!Print_Titles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dc:creator>
  <cp:lastModifiedBy>微软用户</cp:lastModifiedBy>
  <cp:lastPrinted>2018-06-04T03:47:00Z</cp:lastPrinted>
  <dcterms:created xsi:type="dcterms:W3CDTF">2017-02-13T07:43:00Z</dcterms:created>
  <dcterms:modified xsi:type="dcterms:W3CDTF">2018-07-09T02:49:32Z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